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925" activeTab="1"/>
  </bookViews>
  <sheets>
    <sheet name="Bieu chi" sheetId="1" r:id="rId1"/>
    <sheet name="Bieu thu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<sst xmlns="http://schemas.openxmlformats.org/spreadsheetml/2006/main" count="114" uniqueCount="73">
  <si>
    <t>BIỂU TỔNG HỢP CHI NGÂN SÁCH TRÊN ĐỊA BÀN TỈNH TỪ NĂM 2009 - 2012</t>
  </si>
  <si>
    <t>Kèm theo báo cáo giám sát số        /BC-KTNS ngày  20  tháng 11 năm 2013 của Ban Kinh tế Ngân sách HĐND tỉnh</t>
  </si>
  <si>
    <t>Đơn vị tính: Triệu đồng</t>
  </si>
  <si>
    <t>STT</t>
  </si>
  <si>
    <t>Nội Dung chi</t>
  </si>
  <si>
    <t>Năm 2009</t>
  </si>
  <si>
    <t>Năm 2010</t>
  </si>
  <si>
    <t>Năm 2011</t>
  </si>
  <si>
    <t>Năm 2012</t>
  </si>
  <si>
    <t>Tổng 2009 - 20112</t>
  </si>
  <si>
    <t>QT/DT%</t>
  </si>
  <si>
    <t>Dự toán HĐND tỉnh giao</t>
  </si>
  <si>
    <t>Số liệu QT</t>
  </si>
  <si>
    <t>I</t>
  </si>
  <si>
    <t>Tổng chi ngân sách địa phương</t>
  </si>
  <si>
    <t>Chi đầu tư phát triển</t>
  </si>
  <si>
    <t>Chi đầu tư xây dựng cơ bản</t>
  </si>
  <si>
    <t>Chi hỗ trợ doanh nghiệp</t>
  </si>
  <si>
    <t>Chi trả gốc lãi vay cơ sở hạ tầng</t>
  </si>
  <si>
    <t>chi thường xuyên</t>
  </si>
  <si>
    <t>chi chuyển nguồn sang năm sau</t>
  </si>
  <si>
    <t>Ngân sách tỉnh</t>
  </si>
  <si>
    <t>Ngân sách huyện</t>
  </si>
  <si>
    <t>Ngân sách xã</t>
  </si>
  <si>
    <t>Chi bổ sung quỹ dự trữ tài chính</t>
  </si>
  <si>
    <t>Chi nộp ngân sách  nên cấp trên</t>
  </si>
  <si>
    <t>Chi từ nguòn thu để lại qlý qua NSNN</t>
  </si>
  <si>
    <t>Chi dự phòng NS</t>
  </si>
  <si>
    <t>II</t>
  </si>
  <si>
    <t>Kết dư NSĐP</t>
  </si>
  <si>
    <t>NS Tỉnh</t>
  </si>
  <si>
    <t>NS cấp huyện</t>
  </si>
  <si>
    <t>NS cấp xã</t>
  </si>
  <si>
    <t>BIỂU TỔNG HỢP THU NỘI ĐỊA TỪ NĂM 2009 - 2012
 TRÊN ĐỊA BÀN TỈNH ĐIỆN BIÊN</t>
  </si>
  <si>
    <t>TÌNH HÌNH THỰC HIỆN THU THUẾ PHÍ VÀ LỆ PHÍ TỪ NĂM 2009 ĐẾN NĂM 2012</t>
  </si>
  <si>
    <t xml:space="preserve">                                 Đơn vị tính: Triệu đồng</t>
  </si>
  <si>
    <t>Tổng cộng 2009 - 2012</t>
  </si>
  <si>
    <t xml:space="preserve">                          Chia ra các năm</t>
  </si>
  <si>
    <t>Dự toán BTC</t>
  </si>
  <si>
    <t>Dự toán HĐND-UBND tỉnh</t>
  </si>
  <si>
    <t>Thực hiện</t>
  </si>
  <si>
    <t>So sánh(%)</t>
  </si>
  <si>
    <t xml:space="preserve">          Chỉ tiêu</t>
  </si>
  <si>
    <t>DT BTC</t>
  </si>
  <si>
    <t>DT HĐND-UBND tỉnh</t>
  </si>
  <si>
    <t>Tổng thu nội địa</t>
  </si>
  <si>
    <t>106,3</t>
  </si>
  <si>
    <t>Tổng thu Ngành thuế</t>
  </si>
  <si>
    <t xml:space="preserve"> Thuế thu từ DNNN TW</t>
  </si>
  <si>
    <t xml:space="preserve"> Thuế thu từ DNNN ĐP</t>
  </si>
  <si>
    <t xml:space="preserve"> Thu từ DN có vốn ĐTNN</t>
  </si>
  <si>
    <t xml:space="preserve"> Thu từ Xổ số kiến thiết</t>
  </si>
  <si>
    <t xml:space="preserve"> Thuế CTN (NQD)</t>
  </si>
  <si>
    <t xml:space="preserve"> - Thuế môn bài</t>
  </si>
  <si>
    <t xml:space="preserve"> - Thuế GTGT</t>
  </si>
  <si>
    <t xml:space="preserve"> - Thuế TNDN</t>
  </si>
  <si>
    <t xml:space="preserve"> - Thuế tài nguyên</t>
  </si>
  <si>
    <t xml:space="preserve"> - Thuế TTĐB</t>
  </si>
  <si>
    <t xml:space="preserve"> - Thu khác NQD</t>
  </si>
  <si>
    <t xml:space="preserve"> Lệ phí trước bạ</t>
  </si>
  <si>
    <t xml:space="preserve"> Thuế SD đất Nông nghiệp</t>
  </si>
  <si>
    <t xml:space="preserve"> Thuế Nhà đất/ Thuế SD đất PNN</t>
  </si>
  <si>
    <t xml:space="preserve"> Thuế CQ SDĐ</t>
  </si>
  <si>
    <t xml:space="preserve"> Thuế tiền sử dụng đất</t>
  </si>
  <si>
    <t xml:space="preserve"> Thuế Thu nhập cá nhân</t>
  </si>
  <si>
    <t xml:space="preserve"> Phí và lệ phí trong cân đối</t>
  </si>
  <si>
    <t>Thu tiền bán nhà thuộc SHNN</t>
  </si>
  <si>
    <t xml:space="preserve"> Thu tiền thuê đất</t>
  </si>
  <si>
    <t xml:space="preserve"> Thu phí xăng dầu/Thuế BVMT</t>
  </si>
  <si>
    <t>Thu phạt trong lĩnh vực thuế</t>
  </si>
  <si>
    <t xml:space="preserve"> Thu tiền cho thuê kiốt</t>
  </si>
  <si>
    <t xml:space="preserve"> Thu cố định tại xã</t>
  </si>
  <si>
    <t xml:space="preserve"> Thu khác ngân sách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</si>
</sst>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3">
    <font>
      <sz val="10"/>
      <name val="Arial"/>
      <family val="0"/>
    </font>
    <font>
      <b/>
      <sz val="13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Accounting"/>
      <sz val="12"/>
      <name val="Times New Roman"/>
      <family val="1"/>
    </font>
    <font>
      <b/>
      <u val="single"/>
      <sz val="8"/>
      <name val="Times New Roman"/>
      <family val="1"/>
    </font>
    <font>
      <sz val="12"/>
      <name val="Times New Roman"/>
      <family val="1"/>
    </font>
    <font>
      <b/>
      <u val="single"/>
      <sz val="9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164" fontId="1" fillId="0" borderId="0" xfId="15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0" xfId="15" applyNumberFormat="1" applyFont="1" applyAlignment="1">
      <alignment/>
    </xf>
    <xf numFmtId="0" fontId="3" fillId="0" borderId="0" xfId="15" applyNumberFormat="1" applyFont="1" applyBorder="1" applyAlignment="1">
      <alignment horizontal="center" vertical="center" wrapText="1"/>
    </xf>
    <xf numFmtId="0" fontId="3" fillId="0" borderId="1" xfId="15" applyNumberFormat="1" applyFont="1" applyBorder="1" applyAlignment="1">
      <alignment horizontal="center" vertical="center" wrapText="1"/>
    </xf>
    <xf numFmtId="0" fontId="4" fillId="0" borderId="1" xfId="15" applyNumberFormat="1" applyFont="1" applyBorder="1" applyAlignment="1">
      <alignment horizontal="center" vertical="center" wrapText="1"/>
    </xf>
    <xf numFmtId="164" fontId="5" fillId="0" borderId="2" xfId="15" applyNumberFormat="1" applyFont="1" applyBorder="1" applyAlignment="1">
      <alignment horizontal="center" vertical="center" wrapText="1"/>
    </xf>
    <xf numFmtId="164" fontId="5" fillId="0" borderId="2" xfId="15" applyNumberFormat="1" applyFont="1" applyBorder="1" applyAlignment="1">
      <alignment wrapText="1"/>
    </xf>
    <xf numFmtId="164" fontId="5" fillId="0" borderId="2" xfId="15" applyNumberFormat="1" applyFont="1" applyBorder="1" applyAlignment="1">
      <alignment horizontal="center" vertical="center" wrapText="1"/>
    </xf>
    <xf numFmtId="164" fontId="5" fillId="0" borderId="3" xfId="15" applyNumberFormat="1" applyFont="1" applyBorder="1" applyAlignment="1">
      <alignment/>
    </xf>
    <xf numFmtId="164" fontId="6" fillId="0" borderId="3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5" fillId="0" borderId="4" xfId="15" applyNumberFormat="1" applyFont="1" applyBorder="1" applyAlignment="1">
      <alignment/>
    </xf>
    <xf numFmtId="43" fontId="5" fillId="0" borderId="4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4" fontId="6" fillId="0" borderId="4" xfId="15" applyNumberFormat="1" applyFont="1" applyBorder="1" applyAlignment="1">
      <alignment/>
    </xf>
    <xf numFmtId="43" fontId="6" fillId="0" borderId="4" xfId="15" applyNumberFormat="1" applyFont="1" applyBorder="1" applyAlignment="1">
      <alignment/>
    </xf>
    <xf numFmtId="165" fontId="5" fillId="0" borderId="4" xfId="15" applyNumberFormat="1" applyFont="1" applyBorder="1" applyAlignment="1">
      <alignment/>
    </xf>
    <xf numFmtId="164" fontId="5" fillId="0" borderId="4" xfId="15" applyNumberFormat="1" applyFont="1" applyBorder="1" applyAlignment="1">
      <alignment wrapText="1"/>
    </xf>
    <xf numFmtId="43" fontId="5" fillId="0" borderId="4" xfId="15" applyFont="1" applyBorder="1" applyAlignment="1">
      <alignment/>
    </xf>
    <xf numFmtId="164" fontId="2" fillId="0" borderId="5" xfId="15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64" fontId="10" fillId="0" borderId="0" xfId="15" applyNumberFormat="1" applyFont="1" applyAlignment="1">
      <alignment/>
    </xf>
    <xf numFmtId="3" fontId="0" fillId="0" borderId="0" xfId="0" applyNumberFormat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3" fontId="11" fillId="0" borderId="7" xfId="0" applyNumberFormat="1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64" fontId="12" fillId="0" borderId="0" xfId="15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164" fontId="11" fillId="0" borderId="7" xfId="15" applyNumberFormat="1" applyFont="1" applyBorder="1" applyAlignment="1">
      <alignment horizontal="center" vertical="center" wrapText="1"/>
    </xf>
    <xf numFmtId="164" fontId="11" fillId="0" borderId="9" xfId="15" applyNumberFormat="1" applyFont="1" applyBorder="1" applyAlignment="1">
      <alignment horizontal="center" vertical="center" wrapText="1"/>
    </xf>
    <xf numFmtId="164" fontId="11" fillId="0" borderId="10" xfId="15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164" fontId="11" fillId="0" borderId="2" xfId="15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164" fontId="12" fillId="0" borderId="0" xfId="15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3" fontId="14" fillId="0" borderId="3" xfId="0" applyNumberFormat="1" applyFont="1" applyFill="1" applyBorder="1" applyAlignment="1">
      <alignment horizontal="right" vertical="center" wrapText="1"/>
    </xf>
    <xf numFmtId="164" fontId="14" fillId="0" borderId="3" xfId="15" applyNumberFormat="1" applyFont="1" applyBorder="1" applyAlignment="1">
      <alignment horizontal="right" vertical="center" wrapText="1"/>
    </xf>
    <xf numFmtId="49" fontId="15" fillId="0" borderId="3" xfId="15" applyNumberFormat="1" applyFont="1" applyBorder="1" applyAlignment="1">
      <alignment horizontal="center"/>
    </xf>
    <xf numFmtId="165" fontId="15" fillId="0" borderId="3" xfId="15" applyNumberFormat="1" applyFont="1" applyBorder="1" applyAlignment="1">
      <alignment horizontal="right"/>
    </xf>
    <xf numFmtId="3" fontId="13" fillId="0" borderId="3" xfId="0" applyNumberFormat="1" applyFont="1" applyBorder="1" applyAlignment="1">
      <alignment horizontal="right" vertical="center" wrapText="1"/>
    </xf>
    <xf numFmtId="43" fontId="13" fillId="0" borderId="3" xfId="15" applyNumberFormat="1" applyFont="1" applyBorder="1" applyAlignment="1">
      <alignment horizontal="right"/>
    </xf>
    <xf numFmtId="43" fontId="13" fillId="0" borderId="3" xfId="15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right" vertical="center" wrapText="1"/>
    </xf>
    <xf numFmtId="3" fontId="14" fillId="0" borderId="4" xfId="0" applyNumberFormat="1" applyFont="1" applyFill="1" applyBorder="1" applyAlignment="1">
      <alignment horizontal="right" vertical="center" wrapText="1"/>
    </xf>
    <xf numFmtId="164" fontId="14" fillId="0" borderId="4" xfId="15" applyNumberFormat="1" applyFont="1" applyBorder="1" applyAlignment="1">
      <alignment horizontal="right" vertical="center" wrapText="1"/>
    </xf>
    <xf numFmtId="165" fontId="15" fillId="0" borderId="4" xfId="15" applyNumberFormat="1" applyFont="1" applyBorder="1" applyAlignment="1">
      <alignment horizontal="right"/>
    </xf>
    <xf numFmtId="3" fontId="13" fillId="0" borderId="4" xfId="0" applyNumberFormat="1" applyFont="1" applyBorder="1" applyAlignment="1">
      <alignment horizontal="right" vertical="center" wrapText="1"/>
    </xf>
    <xf numFmtId="43" fontId="13" fillId="0" borderId="4" xfId="15" applyNumberFormat="1" applyFont="1" applyBorder="1" applyAlignment="1">
      <alignment horizontal="right"/>
    </xf>
    <xf numFmtId="43" fontId="13" fillId="0" borderId="4" xfId="15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0" fontId="17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3" fontId="13" fillId="0" borderId="4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13" fillId="0" borderId="4" xfId="0" applyFont="1" applyBorder="1" applyAlignment="1">
      <alignment horizontal="left"/>
    </xf>
    <xf numFmtId="3" fontId="13" fillId="0" borderId="4" xfId="0" applyNumberFormat="1" applyFont="1" applyBorder="1" applyAlignment="1">
      <alignment horizontal="right"/>
    </xf>
    <xf numFmtId="3" fontId="13" fillId="0" borderId="4" xfId="0" applyNumberFormat="1" applyFont="1" applyFill="1" applyBorder="1" applyAlignment="1">
      <alignment horizontal="right"/>
    </xf>
    <xf numFmtId="0" fontId="17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3" fontId="13" fillId="0" borderId="4" xfId="0" applyNumberFormat="1" applyFont="1" applyBorder="1" applyAlignment="1">
      <alignment horizontal="right" vertical="center"/>
    </xf>
    <xf numFmtId="3" fontId="13" fillId="0" borderId="4" xfId="0" applyNumberFormat="1" applyFont="1" applyFill="1" applyBorder="1" applyAlignment="1">
      <alignment horizontal="right" vertical="center"/>
    </xf>
    <xf numFmtId="165" fontId="15" fillId="0" borderId="4" xfId="15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0" borderId="0" xfId="15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3" fontId="4" fillId="0" borderId="4" xfId="0" applyNumberFormat="1" applyFont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164" fontId="17" fillId="0" borderId="4" xfId="15" applyNumberFormat="1" applyFont="1" applyBorder="1" applyAlignment="1">
      <alignment horizontal="right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164" fontId="17" fillId="0" borderId="4" xfId="15" applyNumberFormat="1" applyFont="1" applyFill="1" applyBorder="1" applyAlignment="1">
      <alignment horizontal="right" vertical="center"/>
    </xf>
    <xf numFmtId="164" fontId="17" fillId="0" borderId="4" xfId="15" applyNumberFormat="1" applyFont="1" applyBorder="1" applyAlignment="1">
      <alignment horizontal="right"/>
    </xf>
    <xf numFmtId="43" fontId="17" fillId="0" borderId="4" xfId="15" applyNumberFormat="1" applyFont="1" applyBorder="1" applyAlignment="1">
      <alignment horizontal="right"/>
    </xf>
    <xf numFmtId="43" fontId="17" fillId="0" borderId="4" xfId="15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0" borderId="4" xfId="15" applyNumberFormat="1" applyFont="1" applyFill="1" applyBorder="1" applyAlignment="1">
      <alignment horizontal="right" vertical="center"/>
    </xf>
    <xf numFmtId="0" fontId="17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3" fontId="13" fillId="0" borderId="5" xfId="0" applyNumberFormat="1" applyFont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164" fontId="14" fillId="0" borderId="5" xfId="15" applyNumberFormat="1" applyFont="1" applyBorder="1" applyAlignment="1">
      <alignment horizontal="righ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165" fontId="15" fillId="0" borderId="5" xfId="15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 vertical="center" wrapText="1"/>
    </xf>
    <xf numFmtId="43" fontId="13" fillId="0" borderId="5" xfId="15" applyNumberFormat="1" applyFont="1" applyBorder="1" applyAlignment="1">
      <alignment horizontal="right"/>
    </xf>
    <xf numFmtId="43" fontId="13" fillId="0" borderId="5" xfId="15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3" fontId="21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164" fontId="21" fillId="0" borderId="0" xfId="15" applyNumberFormat="1" applyFont="1" applyAlignment="1">
      <alignment/>
    </xf>
    <xf numFmtId="3" fontId="21" fillId="0" borderId="0" xfId="0" applyNumberFormat="1" applyFont="1" applyAlignment="1">
      <alignment horizontal="center"/>
    </xf>
    <xf numFmtId="164" fontId="22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28575</xdr:rowOff>
    </xdr:from>
    <xdr:to>
      <xdr:col>1</xdr:col>
      <xdr:colOff>2114550</xdr:colOff>
      <xdr:row>6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304800" y="1162050"/>
          <a:ext cx="2105025" cy="1085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24"/>
  <sheetViews>
    <sheetView workbookViewId="0" topLeftCell="A1">
      <selection activeCell="B18" sqref="B18"/>
    </sheetView>
  </sheetViews>
  <sheetFormatPr defaultColWidth="9.140625" defaultRowHeight="12.75"/>
  <cols>
    <col min="1" max="1" width="5.140625" style="3" customWidth="1"/>
    <col min="2" max="2" width="27.140625" style="3" customWidth="1"/>
    <col min="3" max="3" width="9.421875" style="3" customWidth="1"/>
    <col min="4" max="4" width="12.421875" style="3" customWidth="1"/>
    <col min="5" max="5" width="9.8515625" style="3" customWidth="1"/>
    <col min="6" max="6" width="11.8515625" style="3" customWidth="1"/>
    <col min="7" max="7" width="10.00390625" style="3" customWidth="1"/>
    <col min="8" max="8" width="11.421875" style="3" customWidth="1"/>
    <col min="9" max="9" width="8.7109375" style="3" customWidth="1"/>
    <col min="10" max="10" width="10.140625" style="3" bestFit="1" customWidth="1"/>
    <col min="11" max="11" width="10.00390625" style="3" customWidth="1"/>
    <col min="12" max="12" width="10.7109375" style="3" customWidth="1"/>
    <col min="13" max="13" width="6.57421875" style="3" customWidth="1"/>
    <col min="14" max="14" width="19.140625" style="3" customWidth="1"/>
    <col min="15" max="16384" width="9.140625" style="3" customWidth="1"/>
  </cols>
  <sheetData>
    <row r="1" spans="1:13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.75" customHeight="1">
      <c r="A3" s="5"/>
      <c r="B3" s="5"/>
      <c r="C3" s="5"/>
      <c r="D3" s="5"/>
      <c r="E3" s="5"/>
      <c r="F3" s="5"/>
      <c r="G3" s="5"/>
      <c r="H3" s="5"/>
      <c r="I3" s="5"/>
      <c r="J3" s="6" t="s">
        <v>2</v>
      </c>
      <c r="K3" s="6"/>
      <c r="L3" s="6"/>
      <c r="M3" s="6"/>
    </row>
    <row r="4" spans="1:13" ht="20.25" customHeight="1">
      <c r="A4" s="7" t="s">
        <v>3</v>
      </c>
      <c r="B4" s="7" t="s">
        <v>4</v>
      </c>
      <c r="C4" s="7" t="s">
        <v>5</v>
      </c>
      <c r="D4" s="7"/>
      <c r="E4" s="7" t="s">
        <v>6</v>
      </c>
      <c r="F4" s="7"/>
      <c r="G4" s="7" t="s">
        <v>7</v>
      </c>
      <c r="H4" s="7"/>
      <c r="I4" s="7" t="s">
        <v>8</v>
      </c>
      <c r="J4" s="7"/>
      <c r="K4" s="7" t="s">
        <v>9</v>
      </c>
      <c r="L4" s="7"/>
      <c r="M4" s="8" t="s">
        <v>10</v>
      </c>
    </row>
    <row r="5" spans="1:13" ht="42" customHeight="1">
      <c r="A5" s="7"/>
      <c r="B5" s="7"/>
      <c r="C5" s="9" t="s">
        <v>11</v>
      </c>
      <c r="D5" s="9" t="s">
        <v>12</v>
      </c>
      <c r="E5" s="9" t="s">
        <v>11</v>
      </c>
      <c r="F5" s="9" t="s">
        <v>12</v>
      </c>
      <c r="G5" s="9" t="s">
        <v>11</v>
      </c>
      <c r="H5" s="9" t="s">
        <v>12</v>
      </c>
      <c r="I5" s="9" t="s">
        <v>11</v>
      </c>
      <c r="J5" s="9" t="s">
        <v>12</v>
      </c>
      <c r="K5" s="9" t="s">
        <v>11</v>
      </c>
      <c r="L5" s="9" t="s">
        <v>12</v>
      </c>
      <c r="M5" s="8"/>
    </row>
    <row r="6" spans="1:14" ht="21.75" customHeight="1">
      <c r="A6" s="10" t="s">
        <v>13</v>
      </c>
      <c r="B6" s="10" t="s">
        <v>14</v>
      </c>
      <c r="C6" s="11">
        <f>+SUM(C7:C19)</f>
        <v>2024054</v>
      </c>
      <c r="D6" s="11">
        <f>+SUM(D7:D19)</f>
        <v>3288102.8299999996</v>
      </c>
      <c r="E6" s="11">
        <f>+E7+E10+E11+E12+E16+E18+E19</f>
        <v>2568294</v>
      </c>
      <c r="F6" s="11">
        <f>+F7+F10+F11+F12+F16+F18+F19+F17</f>
        <v>4285048.1</v>
      </c>
      <c r="G6" s="11">
        <f>+G7+G10+G11+G16+G18+G19</f>
        <v>3578057</v>
      </c>
      <c r="H6" s="11">
        <f>+H7+H10+H11+H12+H16+H17+H18+H19</f>
        <v>6038560</v>
      </c>
      <c r="I6" s="11">
        <f>+SUM(I7:I19)</f>
        <v>4666229</v>
      </c>
      <c r="J6" s="11">
        <f>+SUM(J7:J19)</f>
        <v>8415309</v>
      </c>
      <c r="K6" s="11">
        <f>+K7+K10+K11+K12+K16+K17+K18+K19</f>
        <v>12836634</v>
      </c>
      <c r="L6" s="11">
        <f>+L7+L10+L11+L12+L16+L17+L18+L19</f>
        <v>22027019.930000003</v>
      </c>
      <c r="M6" s="12">
        <f>+L6/K6*100</f>
        <v>171.59498299943743</v>
      </c>
      <c r="N6" s="3">
        <v>21812780</v>
      </c>
    </row>
    <row r="7" spans="1:14" ht="21.75" customHeight="1">
      <c r="A7" s="13">
        <v>1</v>
      </c>
      <c r="B7" s="14" t="s">
        <v>15</v>
      </c>
      <c r="C7" s="14">
        <v>565433</v>
      </c>
      <c r="D7" s="14">
        <v>625959.51</v>
      </c>
      <c r="E7" s="14">
        <v>708665</v>
      </c>
      <c r="F7" s="15">
        <v>987905.57</v>
      </c>
      <c r="G7" s="14">
        <v>782960</v>
      </c>
      <c r="H7" s="14">
        <f>+H8+H9</f>
        <v>1208605</v>
      </c>
      <c r="I7" s="14">
        <v>996675</v>
      </c>
      <c r="J7" s="14">
        <v>2152818.85</v>
      </c>
      <c r="K7" s="14">
        <f>+C7+E7+G7+I7</f>
        <v>3053733</v>
      </c>
      <c r="L7" s="14">
        <f>+D7+F7+H7+J7</f>
        <v>4975288.93</v>
      </c>
      <c r="M7" s="13">
        <f>+L7/K7*100</f>
        <v>162.92481791957582</v>
      </c>
      <c r="N7" s="3">
        <f>+L6-N6</f>
        <v>214239.93000000343</v>
      </c>
    </row>
    <row r="8" spans="1:13" ht="21.75" customHeight="1">
      <c r="A8" s="16">
        <v>1.1</v>
      </c>
      <c r="B8" s="13" t="s">
        <v>16</v>
      </c>
      <c r="C8" s="13"/>
      <c r="D8" s="13"/>
      <c r="E8" s="13"/>
      <c r="F8" s="13"/>
      <c r="G8" s="13"/>
      <c r="H8" s="13">
        <v>1205525</v>
      </c>
      <c r="I8" s="13"/>
      <c r="J8" s="13"/>
      <c r="K8" s="13">
        <f aca="true" t="shared" si="0" ref="K8:L24">+C8+E8+G8+I8</f>
        <v>0</v>
      </c>
      <c r="L8" s="13">
        <f t="shared" si="0"/>
        <v>1205525</v>
      </c>
      <c r="M8" s="13"/>
    </row>
    <row r="9" spans="1:14" ht="21.75" customHeight="1">
      <c r="A9" s="16">
        <v>1.2</v>
      </c>
      <c r="B9" s="13" t="s">
        <v>17</v>
      </c>
      <c r="C9" s="13"/>
      <c r="D9" s="13"/>
      <c r="E9" s="13"/>
      <c r="F9" s="13"/>
      <c r="G9" s="13"/>
      <c r="H9" s="13">
        <v>3080</v>
      </c>
      <c r="I9" s="13"/>
      <c r="J9" s="13"/>
      <c r="K9" s="13">
        <f t="shared" si="0"/>
        <v>0</v>
      </c>
      <c r="L9" s="13">
        <f t="shared" si="0"/>
        <v>3080</v>
      </c>
      <c r="M9" s="13"/>
      <c r="N9" s="3">
        <f>+J6+H6+F6+D6</f>
        <v>22027019.93</v>
      </c>
    </row>
    <row r="10" spans="1:13" ht="21.75" customHeight="1">
      <c r="A10" s="13">
        <v>2</v>
      </c>
      <c r="B10" s="14" t="s">
        <v>18</v>
      </c>
      <c r="C10" s="14">
        <v>12000</v>
      </c>
      <c r="D10" s="14">
        <v>12000</v>
      </c>
      <c r="E10" s="14">
        <v>14000</v>
      </c>
      <c r="F10" s="14">
        <v>14000</v>
      </c>
      <c r="G10" s="14">
        <v>30000</v>
      </c>
      <c r="H10" s="14">
        <v>30000</v>
      </c>
      <c r="I10" s="14">
        <v>32000</v>
      </c>
      <c r="J10" s="14">
        <v>32000</v>
      </c>
      <c r="K10" s="14">
        <f t="shared" si="0"/>
        <v>88000</v>
      </c>
      <c r="L10" s="14">
        <f>+D10+F10+H10+J10</f>
        <v>88000</v>
      </c>
      <c r="M10" s="13">
        <f>+L10/K10*100</f>
        <v>100</v>
      </c>
    </row>
    <row r="11" spans="1:14" ht="21.75" customHeight="1">
      <c r="A11" s="13">
        <v>3</v>
      </c>
      <c r="B11" s="14" t="s">
        <v>19</v>
      </c>
      <c r="C11" s="17">
        <v>1315260</v>
      </c>
      <c r="D11" s="18">
        <v>1734869.45</v>
      </c>
      <c r="E11" s="17">
        <v>1693600</v>
      </c>
      <c r="F11" s="17">
        <v>2215101.55</v>
      </c>
      <c r="G11" s="17">
        <v>2575327</v>
      </c>
      <c r="H11" s="17">
        <v>3076898</v>
      </c>
      <c r="I11" s="17">
        <v>3392544</v>
      </c>
      <c r="J11" s="17">
        <v>4609525.21</v>
      </c>
      <c r="K11" s="17">
        <f t="shared" si="0"/>
        <v>8976731</v>
      </c>
      <c r="L11" s="17">
        <f>+D11+F11+H11+J11</f>
        <v>11636394.21</v>
      </c>
      <c r="M11" s="13">
        <f>+L11/K11*100</f>
        <v>129.62841606816556</v>
      </c>
      <c r="N11" s="3">
        <f>+L7+L10+L11+L12+L16+L17+L18+L19</f>
        <v>22027019.930000003</v>
      </c>
    </row>
    <row r="12" spans="1:13" ht="21.75" customHeight="1">
      <c r="A12" s="13">
        <v>4</v>
      </c>
      <c r="B12" s="14" t="s">
        <v>20</v>
      </c>
      <c r="C12" s="14">
        <v>16451</v>
      </c>
      <c r="D12" s="15">
        <v>787207.61</v>
      </c>
      <c r="E12" s="14">
        <v>19849</v>
      </c>
      <c r="F12" s="19">
        <v>875725.84</v>
      </c>
      <c r="G12" s="14"/>
      <c r="H12" s="14">
        <v>1518575</v>
      </c>
      <c r="I12" s="14"/>
      <c r="J12" s="14">
        <v>1247823.86</v>
      </c>
      <c r="K12" s="14">
        <f t="shared" si="0"/>
        <v>36300</v>
      </c>
      <c r="L12" s="14">
        <f>+D12+F12+H12+J12</f>
        <v>4429332.3100000005</v>
      </c>
      <c r="M12" s="13"/>
    </row>
    <row r="13" spans="1:13" ht="21.75" customHeight="1">
      <c r="A13" s="16">
        <v>4.1</v>
      </c>
      <c r="B13" s="13" t="s">
        <v>21</v>
      </c>
      <c r="C13" s="13"/>
      <c r="D13" s="13"/>
      <c r="E13" s="13"/>
      <c r="F13" s="13"/>
      <c r="G13" s="13"/>
      <c r="H13" s="13">
        <v>1108966</v>
      </c>
      <c r="I13" s="13"/>
      <c r="J13" s="13"/>
      <c r="K13" s="13">
        <f t="shared" si="0"/>
        <v>0</v>
      </c>
      <c r="L13" s="13">
        <f t="shared" si="0"/>
        <v>1108966</v>
      </c>
      <c r="M13" s="13"/>
    </row>
    <row r="14" spans="1:13" ht="21.75" customHeight="1">
      <c r="A14" s="16">
        <v>4.2</v>
      </c>
      <c r="B14" s="13" t="s">
        <v>22</v>
      </c>
      <c r="C14" s="13"/>
      <c r="D14" s="13"/>
      <c r="E14" s="13"/>
      <c r="F14" s="13"/>
      <c r="G14" s="13"/>
      <c r="H14" s="13">
        <v>355431</v>
      </c>
      <c r="I14" s="13"/>
      <c r="J14" s="13"/>
      <c r="K14" s="13">
        <f t="shared" si="0"/>
        <v>0</v>
      </c>
      <c r="L14" s="13">
        <f t="shared" si="0"/>
        <v>355431</v>
      </c>
      <c r="M14" s="13"/>
    </row>
    <row r="15" spans="1:13" ht="21.75" customHeight="1">
      <c r="A15" s="16">
        <v>4.3</v>
      </c>
      <c r="B15" s="13" t="s">
        <v>23</v>
      </c>
      <c r="C15" s="13"/>
      <c r="D15" s="13"/>
      <c r="E15" s="13"/>
      <c r="F15" s="13"/>
      <c r="G15" s="13"/>
      <c r="H15" s="13">
        <v>54178</v>
      </c>
      <c r="I15" s="13"/>
      <c r="J15" s="13"/>
      <c r="K15" s="13">
        <f t="shared" si="0"/>
        <v>0</v>
      </c>
      <c r="L15" s="13">
        <f t="shared" si="0"/>
        <v>54178</v>
      </c>
      <c r="M15" s="13"/>
    </row>
    <row r="16" spans="1:13" ht="21.75" customHeight="1">
      <c r="A16" s="14">
        <v>5</v>
      </c>
      <c r="B16" s="14" t="s">
        <v>24</v>
      </c>
      <c r="C16" s="14">
        <v>1000</v>
      </c>
      <c r="D16" s="14">
        <v>1000</v>
      </c>
      <c r="E16" s="14">
        <v>1000</v>
      </c>
      <c r="F16" s="14">
        <v>1000</v>
      </c>
      <c r="G16" s="14">
        <v>1000</v>
      </c>
      <c r="H16" s="14">
        <v>1000</v>
      </c>
      <c r="I16" s="14">
        <v>1000</v>
      </c>
      <c r="J16" s="14">
        <v>1000</v>
      </c>
      <c r="K16" s="14">
        <f t="shared" si="0"/>
        <v>4000</v>
      </c>
      <c r="L16" s="14">
        <f>+D16+F16+H16+J16</f>
        <v>4000</v>
      </c>
      <c r="M16" s="13">
        <f>+L16/K16*100</f>
        <v>100</v>
      </c>
    </row>
    <row r="17" spans="1:13" ht="21.75" customHeight="1">
      <c r="A17" s="14">
        <v>6</v>
      </c>
      <c r="B17" s="14" t="s">
        <v>25</v>
      </c>
      <c r="C17" s="14"/>
      <c r="D17" s="15">
        <v>152.44</v>
      </c>
      <c r="E17" s="14"/>
      <c r="F17" s="14">
        <v>10210</v>
      </c>
      <c r="G17" s="14"/>
      <c r="H17" s="14">
        <v>3428</v>
      </c>
      <c r="I17" s="14"/>
      <c r="J17" s="14">
        <v>11925.68</v>
      </c>
      <c r="K17" s="14">
        <f t="shared" si="0"/>
        <v>0</v>
      </c>
      <c r="L17" s="14">
        <f>+D17+F17+H17+J17</f>
        <v>25716.120000000003</v>
      </c>
      <c r="M17" s="13"/>
    </row>
    <row r="18" spans="1:13" ht="33.75" customHeight="1">
      <c r="A18" s="14">
        <v>7</v>
      </c>
      <c r="B18" s="20" t="s">
        <v>26</v>
      </c>
      <c r="C18" s="14">
        <v>77200</v>
      </c>
      <c r="D18" s="21">
        <v>90203.82</v>
      </c>
      <c r="E18" s="14">
        <v>92400</v>
      </c>
      <c r="F18" s="15">
        <v>142325.14</v>
      </c>
      <c r="G18" s="14">
        <v>103500</v>
      </c>
      <c r="H18" s="14">
        <v>114784</v>
      </c>
      <c r="I18" s="14">
        <v>153820</v>
      </c>
      <c r="J18" s="14">
        <v>270025.4</v>
      </c>
      <c r="K18" s="14">
        <f t="shared" si="0"/>
        <v>426920</v>
      </c>
      <c r="L18" s="14">
        <f>+D18+F18+H18+J18</f>
        <v>617338.3600000001</v>
      </c>
      <c r="M18" s="13">
        <f>+L18/K18*100</f>
        <v>144.60282020050596</v>
      </c>
    </row>
    <row r="19" spans="1:14" ht="21.75" customHeight="1">
      <c r="A19" s="14">
        <v>8</v>
      </c>
      <c r="B19" s="14" t="s">
        <v>27</v>
      </c>
      <c r="C19" s="14">
        <v>36710</v>
      </c>
      <c r="D19" s="14">
        <v>36710</v>
      </c>
      <c r="E19" s="14">
        <v>38780</v>
      </c>
      <c r="F19" s="14">
        <v>38780</v>
      </c>
      <c r="G19" s="14">
        <v>85270</v>
      </c>
      <c r="H19" s="14">
        <f>+G19</f>
        <v>85270</v>
      </c>
      <c r="I19" s="14">
        <v>90190</v>
      </c>
      <c r="J19" s="14">
        <f>+I19</f>
        <v>90190</v>
      </c>
      <c r="K19" s="14">
        <f t="shared" si="0"/>
        <v>250950</v>
      </c>
      <c r="L19" s="14">
        <f>+D19+F19+H19+J19</f>
        <v>250950</v>
      </c>
      <c r="M19" s="13">
        <f>+L19/K19*100</f>
        <v>100</v>
      </c>
      <c r="N19" s="3">
        <f>+C19+E19+G19+I19</f>
        <v>250950</v>
      </c>
    </row>
    <row r="20" spans="1:13" ht="21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>
        <f t="shared" si="0"/>
        <v>0</v>
      </c>
      <c r="L20" s="13">
        <f t="shared" si="0"/>
        <v>0</v>
      </c>
      <c r="M20" s="13"/>
    </row>
    <row r="21" spans="1:13" ht="21.75" customHeight="1">
      <c r="A21" s="14" t="s">
        <v>28</v>
      </c>
      <c r="B21" s="14" t="s">
        <v>29</v>
      </c>
      <c r="C21" s="14"/>
      <c r="D21" s="14">
        <f>+D22+D23+D24</f>
        <v>35489</v>
      </c>
      <c r="E21" s="14"/>
      <c r="F21" s="14">
        <f>+F22+F23+F24</f>
        <v>45804</v>
      </c>
      <c r="G21" s="14"/>
      <c r="H21" s="14">
        <f>+H22+H23+H24</f>
        <v>31952</v>
      </c>
      <c r="I21" s="13"/>
      <c r="J21" s="14">
        <f>+J22+J23+J24</f>
        <v>50599.950000000004</v>
      </c>
      <c r="K21" s="13">
        <f t="shared" si="0"/>
        <v>0</v>
      </c>
      <c r="L21" s="14">
        <f>+D21+F21+H21+J21</f>
        <v>163844.95</v>
      </c>
      <c r="M21" s="13"/>
    </row>
    <row r="22" spans="1:13" ht="21.75" customHeight="1">
      <c r="A22" s="13"/>
      <c r="B22" s="13" t="s">
        <v>30</v>
      </c>
      <c r="C22" s="13"/>
      <c r="D22" s="13">
        <v>672</v>
      </c>
      <c r="E22" s="13"/>
      <c r="F22" s="13">
        <v>745</v>
      </c>
      <c r="G22" s="13"/>
      <c r="H22" s="13">
        <v>669</v>
      </c>
      <c r="I22" s="13"/>
      <c r="J22" s="13">
        <v>36.44</v>
      </c>
      <c r="K22" s="13">
        <f t="shared" si="0"/>
        <v>0</v>
      </c>
      <c r="L22" s="13">
        <f>+D22+F22+H22+J22</f>
        <v>2122.44</v>
      </c>
      <c r="M22" s="13"/>
    </row>
    <row r="23" spans="1:13" ht="21.75" customHeight="1">
      <c r="A23" s="13"/>
      <c r="B23" s="13" t="s">
        <v>31</v>
      </c>
      <c r="C23" s="13"/>
      <c r="D23" s="13">
        <v>33055</v>
      </c>
      <c r="E23" s="13"/>
      <c r="F23" s="13">
        <v>42663</v>
      </c>
      <c r="G23" s="13"/>
      <c r="H23" s="13">
        <v>28433</v>
      </c>
      <c r="I23" s="13"/>
      <c r="J23" s="13">
        <v>46875.12</v>
      </c>
      <c r="K23" s="13">
        <f t="shared" si="0"/>
        <v>0</v>
      </c>
      <c r="L23" s="13">
        <f>+D23+F23+H23+J23</f>
        <v>151026.12</v>
      </c>
      <c r="M23" s="13"/>
    </row>
    <row r="24" spans="1:13" ht="21.75" customHeight="1">
      <c r="A24" s="22"/>
      <c r="B24" s="22" t="s">
        <v>32</v>
      </c>
      <c r="C24" s="22"/>
      <c r="D24" s="22">
        <v>1762</v>
      </c>
      <c r="E24" s="22"/>
      <c r="F24" s="22">
        <v>2396</v>
      </c>
      <c r="G24" s="22"/>
      <c r="H24" s="22">
        <v>2850</v>
      </c>
      <c r="I24" s="22"/>
      <c r="J24" s="22">
        <v>3688.39</v>
      </c>
      <c r="K24" s="22">
        <f t="shared" si="0"/>
        <v>0</v>
      </c>
      <c r="L24" s="22">
        <f>+D24+F24+H24+J24</f>
        <v>10696.39</v>
      </c>
      <c r="M24" s="22"/>
    </row>
    <row r="25" ht="18" customHeight="1"/>
  </sheetData>
  <mergeCells count="11">
    <mergeCell ref="M4:M5"/>
    <mergeCell ref="A1:M1"/>
    <mergeCell ref="A2:M2"/>
    <mergeCell ref="J3:M3"/>
    <mergeCell ref="A4:A5"/>
    <mergeCell ref="B4:B5"/>
    <mergeCell ref="C4:D4"/>
    <mergeCell ref="E4:F4"/>
    <mergeCell ref="G4:H4"/>
    <mergeCell ref="I4:J4"/>
    <mergeCell ref="K4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L56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4.421875" style="26" customWidth="1"/>
    <col min="2" max="2" width="32.57421875" style="26" customWidth="1"/>
    <col min="3" max="4" width="9.140625" style="29" hidden="1" customWidth="1"/>
    <col min="5" max="5" width="9.140625" style="30" hidden="1" customWidth="1"/>
    <col min="6" max="6" width="6.7109375" style="31" hidden="1" customWidth="1"/>
    <col min="7" max="7" width="6.8515625" style="29" hidden="1" customWidth="1"/>
    <col min="8" max="9" width="9.140625" style="29" hidden="1" customWidth="1"/>
    <col min="10" max="10" width="9.140625" style="30" hidden="1" customWidth="1"/>
    <col min="11" max="11" width="7.140625" style="29" hidden="1" customWidth="1"/>
    <col min="12" max="12" width="7.421875" style="29" hidden="1" customWidth="1"/>
    <col min="13" max="14" width="9.140625" style="29" hidden="1" customWidth="1"/>
    <col min="15" max="15" width="9.140625" style="30" hidden="1" customWidth="1"/>
    <col min="16" max="16" width="7.28125" style="32" hidden="1" customWidth="1"/>
    <col min="17" max="17" width="6.421875" style="29" hidden="1" customWidth="1"/>
    <col min="18" max="19" width="9.140625" style="29" hidden="1" customWidth="1"/>
    <col min="20" max="20" width="10.421875" style="30" hidden="1" customWidth="1"/>
    <col min="21" max="21" width="9.00390625" style="127" hidden="1" customWidth="1"/>
    <col min="22" max="22" width="1.28515625" style="127" hidden="1" customWidth="1"/>
    <col min="23" max="23" width="11.8515625" style="24" bestFit="1" customWidth="1"/>
    <col min="24" max="24" width="10.7109375" style="24" customWidth="1"/>
    <col min="25" max="25" width="11.421875" style="24" customWidth="1"/>
    <col min="26" max="26" width="10.7109375" style="24" customWidth="1"/>
    <col min="27" max="27" width="11.8515625" style="24" customWidth="1"/>
    <col min="28" max="28" width="9.140625" style="24" customWidth="1"/>
    <col min="29" max="30" width="11.7109375" style="24" bestFit="1" customWidth="1"/>
    <col min="31" max="31" width="18.57421875" style="25" customWidth="1"/>
    <col min="32" max="32" width="9.140625" style="25" customWidth="1"/>
    <col min="33" max="33" width="13.421875" style="25" bestFit="1" customWidth="1"/>
    <col min="34" max="35" width="9.140625" style="25" customWidth="1"/>
    <col min="36" max="38" width="9.140625" style="24" customWidth="1"/>
    <col min="39" max="16384" width="9.140625" style="26" customWidth="1"/>
  </cols>
  <sheetData>
    <row r="1" spans="1:27" ht="38.25" customHeight="1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32.25" customHeight="1">
      <c r="A2" s="27" t="s">
        <v>1</v>
      </c>
      <c r="B2" s="27"/>
      <c r="C2" s="27"/>
      <c r="D2" s="27"/>
      <c r="E2" s="27" t="s">
        <v>34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18.75">
      <c r="A3" s="28"/>
      <c r="B3" s="28"/>
      <c r="T3" s="33" t="s">
        <v>2</v>
      </c>
      <c r="U3" s="33"/>
      <c r="V3" s="33"/>
      <c r="Y3" s="34" t="s">
        <v>35</v>
      </c>
      <c r="Z3" s="34"/>
      <c r="AA3" s="34"/>
    </row>
    <row r="4" spans="1:38" s="43" customFormat="1" ht="21" customHeight="1">
      <c r="A4" s="35" t="s">
        <v>3</v>
      </c>
      <c r="B4" s="36"/>
      <c r="C4" s="37" t="s">
        <v>5</v>
      </c>
      <c r="D4" s="38"/>
      <c r="E4" s="38"/>
      <c r="F4" s="38"/>
      <c r="G4" s="38"/>
      <c r="H4" s="37" t="s">
        <v>6</v>
      </c>
      <c r="I4" s="38"/>
      <c r="J4" s="38"/>
      <c r="K4" s="38"/>
      <c r="L4" s="38"/>
      <c r="M4" s="37" t="s">
        <v>7</v>
      </c>
      <c r="N4" s="38"/>
      <c r="O4" s="38"/>
      <c r="P4" s="38"/>
      <c r="Q4" s="38"/>
      <c r="R4" s="37" t="s">
        <v>8</v>
      </c>
      <c r="S4" s="38"/>
      <c r="T4" s="38"/>
      <c r="U4" s="38"/>
      <c r="V4" s="39"/>
      <c r="W4" s="37" t="s">
        <v>36</v>
      </c>
      <c r="X4" s="38"/>
      <c r="Y4" s="38"/>
      <c r="Z4" s="38"/>
      <c r="AA4" s="40"/>
      <c r="AB4" s="41"/>
      <c r="AC4" s="41"/>
      <c r="AD4" s="41"/>
      <c r="AE4" s="42"/>
      <c r="AF4" s="42"/>
      <c r="AG4" s="42"/>
      <c r="AH4" s="42"/>
      <c r="AI4" s="42"/>
      <c r="AJ4" s="41"/>
      <c r="AK4" s="41"/>
      <c r="AL4" s="41"/>
    </row>
    <row r="5" spans="1:38" s="43" customFormat="1" ht="30" customHeight="1">
      <c r="A5" s="44"/>
      <c r="B5" s="45" t="s">
        <v>37</v>
      </c>
      <c r="C5" s="46" t="s">
        <v>38</v>
      </c>
      <c r="D5" s="46" t="s">
        <v>39</v>
      </c>
      <c r="E5" s="47" t="s">
        <v>40</v>
      </c>
      <c r="F5" s="37" t="s">
        <v>41</v>
      </c>
      <c r="G5" s="40"/>
      <c r="H5" s="46" t="s">
        <v>38</v>
      </c>
      <c r="I5" s="46" t="s">
        <v>39</v>
      </c>
      <c r="J5" s="47" t="s">
        <v>40</v>
      </c>
      <c r="K5" s="37" t="s">
        <v>41</v>
      </c>
      <c r="L5" s="40"/>
      <c r="M5" s="46" t="s">
        <v>38</v>
      </c>
      <c r="N5" s="46" t="s">
        <v>39</v>
      </c>
      <c r="O5" s="47" t="s">
        <v>40</v>
      </c>
      <c r="P5" s="37" t="s">
        <v>41</v>
      </c>
      <c r="Q5" s="40"/>
      <c r="R5" s="46" t="s">
        <v>38</v>
      </c>
      <c r="S5" s="46" t="s">
        <v>39</v>
      </c>
      <c r="T5" s="47" t="s">
        <v>40</v>
      </c>
      <c r="U5" s="48" t="s">
        <v>41</v>
      </c>
      <c r="V5" s="49"/>
      <c r="W5" s="46" t="s">
        <v>38</v>
      </c>
      <c r="X5" s="46" t="s">
        <v>39</v>
      </c>
      <c r="Y5" s="47" t="s">
        <v>40</v>
      </c>
      <c r="Z5" s="48" t="s">
        <v>41</v>
      </c>
      <c r="AA5" s="50"/>
      <c r="AB5" s="41"/>
      <c r="AC5" s="41"/>
      <c r="AD5" s="41"/>
      <c r="AE5" s="42"/>
      <c r="AF5" s="42"/>
      <c r="AG5" s="42"/>
      <c r="AH5" s="42"/>
      <c r="AI5" s="42"/>
      <c r="AJ5" s="41"/>
      <c r="AK5" s="41"/>
      <c r="AL5" s="41"/>
    </row>
    <row r="6" spans="1:38" s="60" customFormat="1" ht="36.75" customHeight="1">
      <c r="A6" s="51"/>
      <c r="B6" s="52" t="s">
        <v>42</v>
      </c>
      <c r="C6" s="53"/>
      <c r="D6" s="53"/>
      <c r="E6" s="54"/>
      <c r="F6" s="55" t="s">
        <v>43</v>
      </c>
      <c r="G6" s="56" t="s">
        <v>44</v>
      </c>
      <c r="H6" s="53"/>
      <c r="I6" s="53"/>
      <c r="J6" s="54"/>
      <c r="K6" s="56" t="s">
        <v>43</v>
      </c>
      <c r="L6" s="56" t="s">
        <v>44</v>
      </c>
      <c r="M6" s="53"/>
      <c r="N6" s="53"/>
      <c r="O6" s="54"/>
      <c r="P6" s="56" t="s">
        <v>43</v>
      </c>
      <c r="Q6" s="56" t="s">
        <v>44</v>
      </c>
      <c r="R6" s="53"/>
      <c r="S6" s="53"/>
      <c r="T6" s="54"/>
      <c r="U6" s="56" t="s">
        <v>43</v>
      </c>
      <c r="V6" s="57" t="s">
        <v>44</v>
      </c>
      <c r="W6" s="53"/>
      <c r="X6" s="53"/>
      <c r="Y6" s="54"/>
      <c r="Z6" s="56" t="s">
        <v>43</v>
      </c>
      <c r="AA6" s="56" t="s">
        <v>44</v>
      </c>
      <c r="AB6" s="58"/>
      <c r="AC6" s="58"/>
      <c r="AD6" s="58"/>
      <c r="AE6" s="59"/>
      <c r="AF6" s="59"/>
      <c r="AG6" s="59"/>
      <c r="AH6" s="59"/>
      <c r="AI6" s="59"/>
      <c r="AJ6" s="58"/>
      <c r="AK6" s="58"/>
      <c r="AL6" s="58"/>
    </row>
    <row r="7" spans="1:38" s="28" customFormat="1" ht="24" customHeight="1">
      <c r="A7" s="61"/>
      <c r="B7" s="61" t="s">
        <v>45</v>
      </c>
      <c r="C7" s="62">
        <f>C8+C33+C32</f>
        <v>191000</v>
      </c>
      <c r="D7" s="62">
        <f>D8+D33</f>
        <v>201500</v>
      </c>
      <c r="E7" s="63">
        <f>E8+E33</f>
        <v>221761</v>
      </c>
      <c r="F7" s="64">
        <f>E7/C7*100</f>
        <v>116.10523560209425</v>
      </c>
      <c r="G7" s="62">
        <f>E7/D7*100</f>
        <v>110.05508684863523</v>
      </c>
      <c r="H7" s="62">
        <f>H8+H33</f>
        <v>260000</v>
      </c>
      <c r="I7" s="62">
        <f>I8+I33</f>
        <v>265000</v>
      </c>
      <c r="J7" s="63">
        <f>J8+J33</f>
        <v>281888</v>
      </c>
      <c r="K7" s="62">
        <f>J7/H7*100</f>
        <v>108.41846153846153</v>
      </c>
      <c r="L7" s="62">
        <f>J7/I7*100</f>
        <v>106.37283018867925</v>
      </c>
      <c r="M7" s="62">
        <f>M8+M33-M12</f>
        <v>337000</v>
      </c>
      <c r="N7" s="62">
        <f>N8+N33</f>
        <v>355500</v>
      </c>
      <c r="O7" s="63">
        <f>O8+O33</f>
        <v>365644</v>
      </c>
      <c r="P7" s="64">
        <f>O7/M7*100</f>
        <v>108.49970326409495</v>
      </c>
      <c r="Q7" s="64">
        <f>O7/N7*100</f>
        <v>102.8534458509142</v>
      </c>
      <c r="R7" s="62">
        <f>R8+R33-R12</f>
        <v>419000</v>
      </c>
      <c r="S7" s="62">
        <f>S8+S33</f>
        <v>434680</v>
      </c>
      <c r="T7" s="63">
        <f>T8+T33</f>
        <v>445615</v>
      </c>
      <c r="U7" s="65" t="s">
        <v>46</v>
      </c>
      <c r="V7" s="66">
        <v>102.5</v>
      </c>
      <c r="W7" s="67">
        <f>+C7+H7+M7+R7</f>
        <v>1207000</v>
      </c>
      <c r="X7" s="67">
        <f aca="true" t="shared" si="0" ref="X7:Y22">+D7+I7+N7+S7</f>
        <v>1256680</v>
      </c>
      <c r="Y7" s="67">
        <f t="shared" si="0"/>
        <v>1314908</v>
      </c>
      <c r="Z7" s="68">
        <f>Y7/W7*100</f>
        <v>108.94018227009114</v>
      </c>
      <c r="AA7" s="69">
        <f>Y7/X7*100</f>
        <v>104.63347868988126</v>
      </c>
      <c r="AB7" s="24"/>
      <c r="AC7" s="70"/>
      <c r="AD7" s="70"/>
      <c r="AE7" s="25"/>
      <c r="AF7" s="25"/>
      <c r="AG7" s="25"/>
      <c r="AH7" s="25"/>
      <c r="AI7" s="25"/>
      <c r="AJ7" s="24"/>
      <c r="AK7" s="24"/>
      <c r="AL7" s="24"/>
    </row>
    <row r="8" spans="1:38" s="80" customFormat="1" ht="24" customHeight="1">
      <c r="A8" s="71" t="s">
        <v>13</v>
      </c>
      <c r="B8" s="72" t="s">
        <v>47</v>
      </c>
      <c r="C8" s="73">
        <f>C9+C10+C11+C12+C13+C20+C21+C22+C23+C24+C25+C26+C28+C29+C30+C31+C27</f>
        <v>189000</v>
      </c>
      <c r="D8" s="73">
        <f>D9+D10+D11+D12+D13+D20+D21+D22+D24+D25+D26+D28+D29+D30+D31</f>
        <v>200000</v>
      </c>
      <c r="E8" s="74">
        <f>E9+E10+E11+E12+E13+E20+E21+E22+E24+E25+E26+E28+E29+E30+E31+E23+E27+E32</f>
        <v>214361</v>
      </c>
      <c r="F8" s="75">
        <f aca="true" t="shared" si="1" ref="F8:F33">E8/C8*100</f>
        <v>113.41851851851852</v>
      </c>
      <c r="G8" s="73">
        <f aca="true" t="shared" si="2" ref="G8:G33">E8/D8*100</f>
        <v>107.1805</v>
      </c>
      <c r="H8" s="73">
        <f>H9+H10+H11+H12+H13+H20+H21+H22+H24+H25+H26+H28+H29+H30+H31+H32+H27</f>
        <v>258500</v>
      </c>
      <c r="I8" s="73">
        <f>I9+I10+I11+I12+I13+I20+I21+I22+I24+I25+I26+I28+I29+I30+I31+I32+I27</f>
        <v>263500</v>
      </c>
      <c r="J8" s="74">
        <f>J9+J10+J11+J12+J13+J20+J21+J22+J24+J25+J26+J28+J29+J30+J31+J32+J27</f>
        <v>274104</v>
      </c>
      <c r="K8" s="73">
        <f aca="true" t="shared" si="3" ref="K8:K33">J8/H8*100</f>
        <v>106.03636363636365</v>
      </c>
      <c r="L8" s="73">
        <f aca="true" t="shared" si="4" ref="L8:L33">J8/I8*100</f>
        <v>104.02428842504743</v>
      </c>
      <c r="M8" s="73">
        <f>M9+M10+M11+M12+M13+M20+M21+M22+M24+M25+M26+M28+M29+M30+M31+M32+M27</f>
        <v>343500</v>
      </c>
      <c r="N8" s="73">
        <f>N9+N10+N11+N12+N13+N20+N21+N22+N24+N25+N26+N28+N29+N30+N31+N32+N27</f>
        <v>353500</v>
      </c>
      <c r="O8" s="74">
        <f>O9+O10+O11+O12+O13+O20+O21+O22+O24+O25+O26+O28+O29+O30+O31+O32+O27</f>
        <v>359759</v>
      </c>
      <c r="P8" s="73">
        <f aca="true" t="shared" si="5" ref="P8:P33">O8/M8*100</f>
        <v>104.73333333333332</v>
      </c>
      <c r="Q8" s="73">
        <f aca="true" t="shared" si="6" ref="Q8:Q33">O8/N8*100</f>
        <v>101.77057991513436</v>
      </c>
      <c r="R8" s="73">
        <f>R9+R10+R11+R12+R13+R20+R21+R22+R24+R25+R26+R28+R29+R30+R31+R32+R27</f>
        <v>424500</v>
      </c>
      <c r="S8" s="73">
        <f>S9+S10+S11+S12+S13+S20+S21+S22+S24+S25+S26+S28+S29+S30+S31+S32+S27</f>
        <v>431680</v>
      </c>
      <c r="T8" s="74">
        <f>T9+T10+T11+T12+T13+T20+T21+T22+T24+T25+T26+T28+T29+T30+T31+T32+T27</f>
        <v>441666</v>
      </c>
      <c r="U8" s="76">
        <f aca="true" t="shared" si="7" ref="U8:U33">T8/R8*100</f>
        <v>104.04381625441697</v>
      </c>
      <c r="V8" s="76">
        <f aca="true" t="shared" si="8" ref="V8:V33">T8/S8*100</f>
        <v>102.31328762045959</v>
      </c>
      <c r="W8" s="77">
        <f>+C8+H8+M8+R8</f>
        <v>1215500</v>
      </c>
      <c r="X8" s="77">
        <f t="shared" si="0"/>
        <v>1248680</v>
      </c>
      <c r="Y8" s="77">
        <f t="shared" si="0"/>
        <v>1289890</v>
      </c>
      <c r="Z8" s="78">
        <f aca="true" t="shared" si="9" ref="Z8:Z13">Y8/W8*100</f>
        <v>106.12011517893872</v>
      </c>
      <c r="AA8" s="79">
        <f aca="true" t="shared" si="10" ref="AA8:AA33">Y8/X8*100</f>
        <v>103.30028510106672</v>
      </c>
      <c r="AB8" s="24"/>
      <c r="AC8" s="70"/>
      <c r="AD8" s="70"/>
      <c r="AE8" s="25"/>
      <c r="AF8" s="25"/>
      <c r="AG8" s="25"/>
      <c r="AH8" s="25"/>
      <c r="AI8" s="25"/>
      <c r="AJ8" s="24"/>
      <c r="AK8" s="24"/>
      <c r="AL8" s="24"/>
    </row>
    <row r="9" spans="1:38" s="84" customFormat="1" ht="24" customHeight="1">
      <c r="A9" s="81">
        <v>1</v>
      </c>
      <c r="B9" s="82" t="s">
        <v>48</v>
      </c>
      <c r="C9" s="77">
        <v>6000</v>
      </c>
      <c r="D9" s="77">
        <v>6000</v>
      </c>
      <c r="E9" s="83">
        <v>13494</v>
      </c>
      <c r="F9" s="75">
        <f t="shared" si="1"/>
        <v>224.9</v>
      </c>
      <c r="G9" s="73">
        <f t="shared" si="2"/>
        <v>224.9</v>
      </c>
      <c r="H9" s="77">
        <v>12000</v>
      </c>
      <c r="I9" s="73">
        <v>12000</v>
      </c>
      <c r="J9" s="74">
        <v>13711</v>
      </c>
      <c r="K9" s="73">
        <f t="shared" si="3"/>
        <v>114.25833333333333</v>
      </c>
      <c r="L9" s="73">
        <f t="shared" si="4"/>
        <v>114.25833333333333</v>
      </c>
      <c r="M9" s="77">
        <v>27800</v>
      </c>
      <c r="N9" s="77">
        <v>27800</v>
      </c>
      <c r="O9" s="83">
        <v>37846</v>
      </c>
      <c r="P9" s="73">
        <f t="shared" si="5"/>
        <v>136.13669064748203</v>
      </c>
      <c r="Q9" s="73">
        <f t="shared" si="6"/>
        <v>136.13669064748203</v>
      </c>
      <c r="R9" s="77">
        <v>62000</v>
      </c>
      <c r="S9" s="73">
        <v>62000</v>
      </c>
      <c r="T9" s="74">
        <v>70897</v>
      </c>
      <c r="U9" s="76">
        <f t="shared" si="7"/>
        <v>114.35</v>
      </c>
      <c r="V9" s="76">
        <f t="shared" si="8"/>
        <v>114.35</v>
      </c>
      <c r="W9" s="77">
        <f aca="true" t="shared" si="11" ref="W9:Y33">+C9+H9+M9+R9</f>
        <v>107800</v>
      </c>
      <c r="X9" s="77">
        <f t="shared" si="0"/>
        <v>107800</v>
      </c>
      <c r="Y9" s="77">
        <f t="shared" si="0"/>
        <v>135948</v>
      </c>
      <c r="Z9" s="78">
        <f t="shared" si="9"/>
        <v>126.1113172541744</v>
      </c>
      <c r="AA9" s="79">
        <f t="shared" si="10"/>
        <v>126.1113172541744</v>
      </c>
      <c r="AB9" s="24"/>
      <c r="AC9" s="24"/>
      <c r="AD9" s="24"/>
      <c r="AE9" s="25"/>
      <c r="AF9" s="25"/>
      <c r="AG9" s="25"/>
      <c r="AH9" s="25"/>
      <c r="AI9" s="25"/>
      <c r="AJ9" s="24"/>
      <c r="AK9" s="24"/>
      <c r="AL9" s="24"/>
    </row>
    <row r="10" spans="1:38" s="84" customFormat="1" ht="24" customHeight="1">
      <c r="A10" s="81">
        <v>2</v>
      </c>
      <c r="B10" s="82" t="s">
        <v>49</v>
      </c>
      <c r="C10" s="77">
        <v>42000</v>
      </c>
      <c r="D10" s="77">
        <v>42000</v>
      </c>
      <c r="E10" s="83">
        <v>25740</v>
      </c>
      <c r="F10" s="75">
        <f t="shared" si="1"/>
        <v>61.285714285714285</v>
      </c>
      <c r="G10" s="73">
        <f t="shared" si="2"/>
        <v>61.285714285714285</v>
      </c>
      <c r="H10" s="77">
        <v>35000</v>
      </c>
      <c r="I10" s="77">
        <v>35000</v>
      </c>
      <c r="J10" s="83">
        <v>36482</v>
      </c>
      <c r="K10" s="73">
        <f t="shared" si="3"/>
        <v>104.23428571428572</v>
      </c>
      <c r="L10" s="73">
        <f t="shared" si="4"/>
        <v>104.23428571428572</v>
      </c>
      <c r="M10" s="77">
        <v>35000</v>
      </c>
      <c r="N10" s="77">
        <v>35000</v>
      </c>
      <c r="O10" s="83">
        <v>39842</v>
      </c>
      <c r="P10" s="73">
        <f t="shared" si="5"/>
        <v>113.83428571428571</v>
      </c>
      <c r="Q10" s="73">
        <f t="shared" si="6"/>
        <v>113.83428571428571</v>
      </c>
      <c r="R10" s="77">
        <v>40000</v>
      </c>
      <c r="S10" s="77">
        <v>40000</v>
      </c>
      <c r="T10" s="83">
        <v>38872</v>
      </c>
      <c r="U10" s="76">
        <f>T10/R10*100</f>
        <v>97.18</v>
      </c>
      <c r="V10" s="76">
        <f t="shared" si="8"/>
        <v>97.18</v>
      </c>
      <c r="W10" s="77">
        <f>+C10+H10+M10+R10</f>
        <v>152000</v>
      </c>
      <c r="X10" s="77">
        <f>+D10+I10+N10+S10</f>
        <v>152000</v>
      </c>
      <c r="Y10" s="77">
        <f>+E10+J10+O10+T10</f>
        <v>140936</v>
      </c>
      <c r="Z10" s="78">
        <f t="shared" si="9"/>
        <v>92.72105263157894</v>
      </c>
      <c r="AA10" s="79">
        <f t="shared" si="10"/>
        <v>92.72105263157894</v>
      </c>
      <c r="AB10" s="24"/>
      <c r="AC10" s="24"/>
      <c r="AD10" s="24"/>
      <c r="AE10" s="25"/>
      <c r="AF10" s="25"/>
      <c r="AG10" s="25"/>
      <c r="AH10" s="25"/>
      <c r="AI10" s="25"/>
      <c r="AJ10" s="24"/>
      <c r="AK10" s="24"/>
      <c r="AL10" s="24"/>
    </row>
    <row r="11" spans="1:38" s="84" customFormat="1" ht="24" customHeight="1">
      <c r="A11" s="81">
        <v>3</v>
      </c>
      <c r="B11" s="85" t="s">
        <v>50</v>
      </c>
      <c r="C11" s="77">
        <v>150</v>
      </c>
      <c r="D11" s="77">
        <v>150</v>
      </c>
      <c r="E11" s="83">
        <v>127</v>
      </c>
      <c r="F11" s="75">
        <f t="shared" si="1"/>
        <v>84.66666666666667</v>
      </c>
      <c r="G11" s="73">
        <f t="shared" si="2"/>
        <v>84.66666666666667</v>
      </c>
      <c r="H11" s="77">
        <v>150</v>
      </c>
      <c r="I11" s="73">
        <v>150</v>
      </c>
      <c r="J11" s="74">
        <v>174</v>
      </c>
      <c r="K11" s="73">
        <f t="shared" si="3"/>
        <v>115.99999999999999</v>
      </c>
      <c r="L11" s="73">
        <f t="shared" si="4"/>
        <v>115.99999999999999</v>
      </c>
      <c r="M11" s="77">
        <v>200</v>
      </c>
      <c r="N11" s="77">
        <v>200</v>
      </c>
      <c r="O11" s="83">
        <v>221</v>
      </c>
      <c r="P11" s="73">
        <f t="shared" si="5"/>
        <v>110.5</v>
      </c>
      <c r="Q11" s="73">
        <f t="shared" si="6"/>
        <v>110.5</v>
      </c>
      <c r="R11" s="77">
        <v>200</v>
      </c>
      <c r="S11" s="73">
        <v>200</v>
      </c>
      <c r="T11" s="74">
        <v>266</v>
      </c>
      <c r="U11" s="76">
        <f t="shared" si="7"/>
        <v>133</v>
      </c>
      <c r="V11" s="76">
        <f t="shared" si="8"/>
        <v>133</v>
      </c>
      <c r="W11" s="77">
        <f t="shared" si="11"/>
        <v>700</v>
      </c>
      <c r="X11" s="77">
        <f t="shared" si="0"/>
        <v>700</v>
      </c>
      <c r="Y11" s="77">
        <f t="shared" si="0"/>
        <v>788</v>
      </c>
      <c r="Z11" s="78">
        <f t="shared" si="9"/>
        <v>112.57142857142857</v>
      </c>
      <c r="AA11" s="79">
        <f t="shared" si="10"/>
        <v>112.57142857142857</v>
      </c>
      <c r="AB11" s="24"/>
      <c r="AC11" s="24"/>
      <c r="AD11" s="24"/>
      <c r="AE11" s="25"/>
      <c r="AF11" s="25"/>
      <c r="AG11" s="25"/>
      <c r="AH11" s="25"/>
      <c r="AI11" s="25"/>
      <c r="AJ11" s="24"/>
      <c r="AK11" s="24"/>
      <c r="AL11" s="24"/>
    </row>
    <row r="12" spans="1:38" s="84" customFormat="1" ht="24" customHeight="1">
      <c r="A12" s="81">
        <v>4</v>
      </c>
      <c r="B12" s="85" t="s">
        <v>51</v>
      </c>
      <c r="C12" s="86">
        <v>8000</v>
      </c>
      <c r="D12" s="86">
        <v>8000</v>
      </c>
      <c r="E12" s="87">
        <v>10529</v>
      </c>
      <c r="F12" s="75">
        <f t="shared" si="1"/>
        <v>131.6125</v>
      </c>
      <c r="G12" s="73">
        <f t="shared" si="2"/>
        <v>131.6125</v>
      </c>
      <c r="H12" s="86">
        <v>8000</v>
      </c>
      <c r="I12" s="86">
        <v>8000</v>
      </c>
      <c r="J12" s="87">
        <v>11003</v>
      </c>
      <c r="K12" s="73">
        <f t="shared" si="3"/>
        <v>137.5375</v>
      </c>
      <c r="L12" s="73">
        <f t="shared" si="4"/>
        <v>137.5375</v>
      </c>
      <c r="M12" s="86">
        <v>8500</v>
      </c>
      <c r="N12" s="86">
        <v>8500</v>
      </c>
      <c r="O12" s="87">
        <v>11500</v>
      </c>
      <c r="P12" s="73">
        <f t="shared" si="5"/>
        <v>135.29411764705884</v>
      </c>
      <c r="Q12" s="73">
        <f t="shared" si="6"/>
        <v>135.29411764705884</v>
      </c>
      <c r="R12" s="86">
        <v>8500</v>
      </c>
      <c r="S12" s="86">
        <v>8500</v>
      </c>
      <c r="T12" s="87">
        <v>11612</v>
      </c>
      <c r="U12" s="76">
        <f t="shared" si="7"/>
        <v>136.61176470588234</v>
      </c>
      <c r="V12" s="76">
        <f t="shared" si="8"/>
        <v>136.61176470588234</v>
      </c>
      <c r="W12" s="77">
        <f t="shared" si="11"/>
        <v>33000</v>
      </c>
      <c r="X12" s="77">
        <f t="shared" si="0"/>
        <v>33000</v>
      </c>
      <c r="Y12" s="77">
        <f t="shared" si="0"/>
        <v>44644</v>
      </c>
      <c r="Z12" s="78">
        <f t="shared" si="9"/>
        <v>135.28484848484848</v>
      </c>
      <c r="AA12" s="79">
        <f t="shared" si="10"/>
        <v>135.28484848484848</v>
      </c>
      <c r="AB12" s="24"/>
      <c r="AC12" s="24"/>
      <c r="AD12" s="24"/>
      <c r="AE12" s="25"/>
      <c r="AF12" s="25"/>
      <c r="AG12" s="25"/>
      <c r="AH12" s="25"/>
      <c r="AI12" s="25"/>
      <c r="AJ12" s="24"/>
      <c r="AK12" s="24"/>
      <c r="AL12" s="24"/>
    </row>
    <row r="13" spans="1:38" s="95" customFormat="1" ht="24" customHeight="1">
      <c r="A13" s="88">
        <v>5</v>
      </c>
      <c r="B13" s="89" t="s">
        <v>52</v>
      </c>
      <c r="C13" s="90">
        <f>SUM(C14:C19)</f>
        <v>70350</v>
      </c>
      <c r="D13" s="90">
        <v>78910</v>
      </c>
      <c r="E13" s="91">
        <v>76429</v>
      </c>
      <c r="F13" s="75">
        <f t="shared" si="1"/>
        <v>108.64108031272211</v>
      </c>
      <c r="G13" s="73">
        <f t="shared" si="2"/>
        <v>96.85591179825117</v>
      </c>
      <c r="H13" s="90">
        <f>SUM(H14:H19)</f>
        <v>114800</v>
      </c>
      <c r="I13" s="90">
        <f aca="true" t="shared" si="12" ref="I13:S13">SUM(I14:I19)</f>
        <v>118492</v>
      </c>
      <c r="J13" s="91">
        <f t="shared" si="12"/>
        <v>102458</v>
      </c>
      <c r="K13" s="73">
        <f t="shared" si="3"/>
        <v>89.24912891986064</v>
      </c>
      <c r="L13" s="73">
        <f t="shared" si="4"/>
        <v>86.46828477871924</v>
      </c>
      <c r="M13" s="90">
        <f t="shared" si="12"/>
        <v>156200</v>
      </c>
      <c r="N13" s="90">
        <f t="shared" si="12"/>
        <v>166400</v>
      </c>
      <c r="O13" s="91">
        <f>SUM(O14:O19)</f>
        <v>131099</v>
      </c>
      <c r="P13" s="73">
        <f t="shared" si="5"/>
        <v>83.9302176696543</v>
      </c>
      <c r="Q13" s="73">
        <f t="shared" si="6"/>
        <v>78.78545673076923</v>
      </c>
      <c r="R13" s="90">
        <f t="shared" si="12"/>
        <v>181600</v>
      </c>
      <c r="S13" s="90">
        <f t="shared" si="12"/>
        <v>188284</v>
      </c>
      <c r="T13" s="91">
        <v>183956</v>
      </c>
      <c r="U13" s="92">
        <f t="shared" si="7"/>
        <v>101.29735682819383</v>
      </c>
      <c r="V13" s="92">
        <f t="shared" si="8"/>
        <v>97.70134477703894</v>
      </c>
      <c r="W13" s="77">
        <f t="shared" si="11"/>
        <v>522950</v>
      </c>
      <c r="X13" s="77">
        <f t="shared" si="0"/>
        <v>552086</v>
      </c>
      <c r="Y13" s="77">
        <f t="shared" si="0"/>
        <v>493942</v>
      </c>
      <c r="Z13" s="78">
        <f t="shared" si="9"/>
        <v>94.45300697963476</v>
      </c>
      <c r="AA13" s="79">
        <f t="shared" si="10"/>
        <v>89.4683074738356</v>
      </c>
      <c r="AB13" s="93"/>
      <c r="AC13" s="24"/>
      <c r="AD13" s="93"/>
      <c r="AE13" s="94"/>
      <c r="AF13" s="94"/>
      <c r="AG13" s="94"/>
      <c r="AH13" s="94"/>
      <c r="AI13" s="94"/>
      <c r="AJ13" s="93"/>
      <c r="AK13" s="93"/>
      <c r="AL13" s="93"/>
    </row>
    <row r="14" spans="1:38" s="107" customFormat="1" ht="24" customHeight="1">
      <c r="A14" s="96"/>
      <c r="B14" s="97" t="s">
        <v>53</v>
      </c>
      <c r="C14" s="98">
        <v>1000</v>
      </c>
      <c r="D14" s="98"/>
      <c r="E14" s="99">
        <v>1551</v>
      </c>
      <c r="F14" s="100">
        <f t="shared" si="1"/>
        <v>155.1</v>
      </c>
      <c r="G14" s="73"/>
      <c r="H14" s="98">
        <v>1527</v>
      </c>
      <c r="I14" s="98">
        <v>1527</v>
      </c>
      <c r="J14" s="99">
        <v>1822</v>
      </c>
      <c r="K14" s="101">
        <f t="shared" si="3"/>
        <v>119.31892599869025</v>
      </c>
      <c r="L14" s="101">
        <f t="shared" si="4"/>
        <v>119.31892599869025</v>
      </c>
      <c r="M14" s="98">
        <v>2100</v>
      </c>
      <c r="N14" s="98">
        <v>1988</v>
      </c>
      <c r="O14" s="99">
        <v>1971</v>
      </c>
      <c r="P14" s="102">
        <f t="shared" si="5"/>
        <v>93.85714285714286</v>
      </c>
      <c r="Q14" s="102">
        <f t="shared" si="6"/>
        <v>99.14486921529175</v>
      </c>
      <c r="R14" s="98">
        <v>2200</v>
      </c>
      <c r="S14" s="98">
        <v>2161</v>
      </c>
      <c r="T14" s="103">
        <v>2118</v>
      </c>
      <c r="U14" s="104">
        <f t="shared" si="7"/>
        <v>96.27272727272728</v>
      </c>
      <c r="V14" s="104">
        <f t="shared" si="8"/>
        <v>98.01018047200371</v>
      </c>
      <c r="W14" s="101">
        <f t="shared" si="11"/>
        <v>6827</v>
      </c>
      <c r="X14" s="101">
        <f t="shared" si="0"/>
        <v>5676</v>
      </c>
      <c r="Y14" s="101">
        <f t="shared" si="0"/>
        <v>7462</v>
      </c>
      <c r="Z14" s="105">
        <f>Y14/W14*100</f>
        <v>109.30130364728285</v>
      </c>
      <c r="AA14" s="106">
        <f t="shared" si="10"/>
        <v>131.46582100070472</v>
      </c>
      <c r="AB14" s="24"/>
      <c r="AC14" s="24"/>
      <c r="AD14" s="24"/>
      <c r="AE14" s="25"/>
      <c r="AF14" s="25"/>
      <c r="AG14" s="25"/>
      <c r="AH14" s="25"/>
      <c r="AI14" s="25"/>
      <c r="AJ14" s="24"/>
      <c r="AK14" s="24"/>
      <c r="AL14" s="24"/>
    </row>
    <row r="15" spans="1:38" s="107" customFormat="1" ht="24" customHeight="1">
      <c r="A15" s="96"/>
      <c r="B15" s="97" t="s">
        <v>54</v>
      </c>
      <c r="C15" s="98">
        <v>57790</v>
      </c>
      <c r="D15" s="98"/>
      <c r="E15" s="99">
        <v>65565</v>
      </c>
      <c r="F15" s="100">
        <f t="shared" si="1"/>
        <v>113.45388475514795</v>
      </c>
      <c r="G15" s="73"/>
      <c r="H15" s="98">
        <v>104948</v>
      </c>
      <c r="I15" s="98">
        <v>108640</v>
      </c>
      <c r="J15" s="99">
        <v>90655</v>
      </c>
      <c r="K15" s="101">
        <f t="shared" si="3"/>
        <v>86.38087433776728</v>
      </c>
      <c r="L15" s="101">
        <f t="shared" si="4"/>
        <v>83.44532400589102</v>
      </c>
      <c r="M15" s="98">
        <v>143710</v>
      </c>
      <c r="N15" s="98">
        <v>151225</v>
      </c>
      <c r="O15" s="99">
        <v>120464</v>
      </c>
      <c r="P15" s="102">
        <f t="shared" si="5"/>
        <v>83.82436851993597</v>
      </c>
      <c r="Q15" s="102">
        <f t="shared" si="6"/>
        <v>79.65878657629361</v>
      </c>
      <c r="R15" s="98">
        <v>167700</v>
      </c>
      <c r="S15" s="98">
        <v>177602</v>
      </c>
      <c r="T15" s="108">
        <v>176362</v>
      </c>
      <c r="U15" s="104">
        <f t="shared" si="7"/>
        <v>105.16517590936196</v>
      </c>
      <c r="V15" s="104">
        <f t="shared" si="8"/>
        <v>99.30180966430558</v>
      </c>
      <c r="W15" s="101">
        <f t="shared" si="11"/>
        <v>474148</v>
      </c>
      <c r="X15" s="101">
        <f t="shared" si="0"/>
        <v>437467</v>
      </c>
      <c r="Y15" s="101">
        <f t="shared" si="0"/>
        <v>453046</v>
      </c>
      <c r="Z15" s="105">
        <f aca="true" t="shared" si="13" ref="Z15:Z33">Y15/W15*100</f>
        <v>95.54949087626649</v>
      </c>
      <c r="AA15" s="106">
        <f t="shared" si="10"/>
        <v>103.56118290065308</v>
      </c>
      <c r="AB15" s="24"/>
      <c r="AC15" s="24"/>
      <c r="AD15" s="24"/>
      <c r="AE15" s="25"/>
      <c r="AF15" s="25"/>
      <c r="AG15" s="25"/>
      <c r="AH15" s="25"/>
      <c r="AI15" s="25"/>
      <c r="AJ15" s="24"/>
      <c r="AK15" s="24"/>
      <c r="AL15" s="24"/>
    </row>
    <row r="16" spans="1:38" s="107" customFormat="1" ht="24" customHeight="1">
      <c r="A16" s="96"/>
      <c r="B16" s="97" t="s">
        <v>55</v>
      </c>
      <c r="C16" s="98">
        <v>9000</v>
      </c>
      <c r="D16" s="98"/>
      <c r="E16" s="99">
        <v>6090</v>
      </c>
      <c r="F16" s="100">
        <f t="shared" si="1"/>
        <v>67.66666666666666</v>
      </c>
      <c r="G16" s="73"/>
      <c r="H16" s="98">
        <v>5960</v>
      </c>
      <c r="I16" s="98">
        <v>5960</v>
      </c>
      <c r="J16" s="99">
        <v>6617</v>
      </c>
      <c r="K16" s="101">
        <f t="shared" si="3"/>
        <v>111.02348993288591</v>
      </c>
      <c r="L16" s="101">
        <f t="shared" si="4"/>
        <v>111.02348993288591</v>
      </c>
      <c r="M16" s="98">
        <v>7300</v>
      </c>
      <c r="N16" s="98">
        <v>7814</v>
      </c>
      <c r="O16" s="99">
        <v>2632</v>
      </c>
      <c r="P16" s="102">
        <f t="shared" si="5"/>
        <v>36.054794520547944</v>
      </c>
      <c r="Q16" s="102">
        <f t="shared" si="6"/>
        <v>33.68313283849501</v>
      </c>
      <c r="R16" s="98">
        <v>6000</v>
      </c>
      <c r="S16" s="98">
        <v>2631</v>
      </c>
      <c r="T16" s="108">
        <v>7008</v>
      </c>
      <c r="U16" s="104">
        <f t="shared" si="7"/>
        <v>116.8</v>
      </c>
      <c r="V16" s="104">
        <f t="shared" si="8"/>
        <v>266.3625997719498</v>
      </c>
      <c r="W16" s="101">
        <f t="shared" si="11"/>
        <v>28260</v>
      </c>
      <c r="X16" s="101">
        <f t="shared" si="0"/>
        <v>16405</v>
      </c>
      <c r="Y16" s="101">
        <f t="shared" si="0"/>
        <v>22347</v>
      </c>
      <c r="Z16" s="105">
        <f t="shared" si="13"/>
        <v>79.07643312101911</v>
      </c>
      <c r="AA16" s="106">
        <f t="shared" si="10"/>
        <v>136.22066443157576</v>
      </c>
      <c r="AB16" s="24"/>
      <c r="AC16" s="24"/>
      <c r="AD16" s="24"/>
      <c r="AE16" s="25"/>
      <c r="AF16" s="25"/>
      <c r="AG16" s="25"/>
      <c r="AH16" s="25"/>
      <c r="AI16" s="25"/>
      <c r="AJ16" s="24"/>
      <c r="AK16" s="24"/>
      <c r="AL16" s="24"/>
    </row>
    <row r="17" spans="1:38" s="107" customFormat="1" ht="24" customHeight="1">
      <c r="A17" s="96"/>
      <c r="B17" s="97" t="s">
        <v>56</v>
      </c>
      <c r="C17" s="98">
        <v>1700</v>
      </c>
      <c r="D17" s="98"/>
      <c r="E17" s="99">
        <v>1840</v>
      </c>
      <c r="F17" s="100">
        <f t="shared" si="1"/>
        <v>108.23529411764706</v>
      </c>
      <c r="G17" s="73"/>
      <c r="H17" s="98">
        <v>1890</v>
      </c>
      <c r="I17" s="98">
        <v>1890</v>
      </c>
      <c r="J17" s="99">
        <v>2265</v>
      </c>
      <c r="K17" s="101">
        <f t="shared" si="3"/>
        <v>119.84126984126983</v>
      </c>
      <c r="L17" s="101">
        <f t="shared" si="4"/>
        <v>119.84126984126983</v>
      </c>
      <c r="M17" s="98">
        <v>2500</v>
      </c>
      <c r="N17" s="98">
        <v>3939</v>
      </c>
      <c r="O17" s="99">
        <v>4949</v>
      </c>
      <c r="P17" s="102">
        <f t="shared" si="5"/>
        <v>197.96</v>
      </c>
      <c r="Q17" s="102">
        <f t="shared" si="6"/>
        <v>125.64102564102564</v>
      </c>
      <c r="R17" s="98">
        <v>5000</v>
      </c>
      <c r="S17" s="98">
        <v>5206</v>
      </c>
      <c r="T17" s="108">
        <v>6040</v>
      </c>
      <c r="U17" s="104">
        <f t="shared" si="7"/>
        <v>120.8</v>
      </c>
      <c r="V17" s="104">
        <f t="shared" si="8"/>
        <v>116.01997694967345</v>
      </c>
      <c r="W17" s="101">
        <f t="shared" si="11"/>
        <v>11090</v>
      </c>
      <c r="X17" s="101">
        <f t="shared" si="0"/>
        <v>11035</v>
      </c>
      <c r="Y17" s="101">
        <f t="shared" si="0"/>
        <v>15094</v>
      </c>
      <c r="Z17" s="105">
        <f t="shared" si="13"/>
        <v>136.10459873760144</v>
      </c>
      <c r="AA17" s="106">
        <f t="shared" si="10"/>
        <v>136.78296329859538</v>
      </c>
      <c r="AB17" s="24"/>
      <c r="AC17" s="24"/>
      <c r="AD17" s="24"/>
      <c r="AE17" s="25"/>
      <c r="AF17" s="25"/>
      <c r="AG17" s="25"/>
      <c r="AH17" s="25"/>
      <c r="AI17" s="25"/>
      <c r="AJ17" s="24"/>
      <c r="AK17" s="24"/>
      <c r="AL17" s="24"/>
    </row>
    <row r="18" spans="1:38" s="107" customFormat="1" ht="24" customHeight="1">
      <c r="A18" s="96"/>
      <c r="B18" s="97" t="s">
        <v>57</v>
      </c>
      <c r="C18" s="98">
        <v>60</v>
      </c>
      <c r="D18" s="98"/>
      <c r="E18" s="99">
        <v>46</v>
      </c>
      <c r="F18" s="100">
        <f t="shared" si="1"/>
        <v>76.66666666666667</v>
      </c>
      <c r="G18" s="73"/>
      <c r="H18" s="98">
        <v>80</v>
      </c>
      <c r="I18" s="98">
        <v>80</v>
      </c>
      <c r="J18" s="99">
        <v>55</v>
      </c>
      <c r="K18" s="101">
        <f t="shared" si="3"/>
        <v>68.75</v>
      </c>
      <c r="L18" s="101">
        <f t="shared" si="4"/>
        <v>68.75</v>
      </c>
      <c r="M18" s="98">
        <v>90</v>
      </c>
      <c r="N18" s="98">
        <v>102</v>
      </c>
      <c r="O18" s="99">
        <v>35</v>
      </c>
      <c r="P18" s="102">
        <f t="shared" si="5"/>
        <v>38.88888888888889</v>
      </c>
      <c r="Q18" s="102">
        <f t="shared" si="6"/>
        <v>34.31372549019608</v>
      </c>
      <c r="R18" s="98">
        <v>100</v>
      </c>
      <c r="S18" s="98">
        <v>50</v>
      </c>
      <c r="T18" s="108">
        <v>31</v>
      </c>
      <c r="U18" s="104">
        <f t="shared" si="7"/>
        <v>31</v>
      </c>
      <c r="V18" s="104">
        <f t="shared" si="8"/>
        <v>62</v>
      </c>
      <c r="W18" s="101">
        <f t="shared" si="11"/>
        <v>330</v>
      </c>
      <c r="X18" s="101">
        <f t="shared" si="0"/>
        <v>232</v>
      </c>
      <c r="Y18" s="101">
        <f t="shared" si="0"/>
        <v>167</v>
      </c>
      <c r="Z18" s="105">
        <f t="shared" si="13"/>
        <v>50.60606060606061</v>
      </c>
      <c r="AA18" s="106">
        <f t="shared" si="10"/>
        <v>71.98275862068965</v>
      </c>
      <c r="AB18" s="24"/>
      <c r="AC18" s="24"/>
      <c r="AD18" s="24"/>
      <c r="AE18" s="25"/>
      <c r="AF18" s="25"/>
      <c r="AG18" s="25"/>
      <c r="AH18" s="25"/>
      <c r="AI18" s="25"/>
      <c r="AJ18" s="24"/>
      <c r="AK18" s="24"/>
      <c r="AL18" s="24"/>
    </row>
    <row r="19" spans="1:38" s="107" customFormat="1" ht="24" customHeight="1">
      <c r="A19" s="96"/>
      <c r="B19" s="97" t="s">
        <v>58</v>
      </c>
      <c r="C19" s="98">
        <v>800</v>
      </c>
      <c r="D19" s="98"/>
      <c r="E19" s="99">
        <v>1336</v>
      </c>
      <c r="F19" s="100">
        <f t="shared" si="1"/>
        <v>167</v>
      </c>
      <c r="G19" s="73"/>
      <c r="H19" s="98">
        <v>395</v>
      </c>
      <c r="I19" s="98">
        <v>395</v>
      </c>
      <c r="J19" s="99">
        <v>1044</v>
      </c>
      <c r="K19" s="101">
        <f t="shared" si="3"/>
        <v>264.30379746835445</v>
      </c>
      <c r="L19" s="101">
        <f t="shared" si="4"/>
        <v>264.30379746835445</v>
      </c>
      <c r="M19" s="98">
        <v>500</v>
      </c>
      <c r="N19" s="98">
        <v>1332</v>
      </c>
      <c r="O19" s="99">
        <v>1048</v>
      </c>
      <c r="P19" s="102">
        <f t="shared" si="5"/>
        <v>209.60000000000002</v>
      </c>
      <c r="Q19" s="102">
        <f t="shared" si="6"/>
        <v>78.67867867867868</v>
      </c>
      <c r="R19" s="98">
        <v>600</v>
      </c>
      <c r="S19" s="98">
        <v>634</v>
      </c>
      <c r="T19" s="108">
        <v>437</v>
      </c>
      <c r="U19" s="104">
        <f t="shared" si="7"/>
        <v>72.83333333333334</v>
      </c>
      <c r="V19" s="104">
        <f t="shared" si="8"/>
        <v>68.92744479495269</v>
      </c>
      <c r="W19" s="101">
        <f t="shared" si="11"/>
        <v>2295</v>
      </c>
      <c r="X19" s="101">
        <f t="shared" si="0"/>
        <v>2361</v>
      </c>
      <c r="Y19" s="101">
        <f t="shared" si="0"/>
        <v>3865</v>
      </c>
      <c r="Z19" s="105">
        <f t="shared" si="13"/>
        <v>168.40958605664488</v>
      </c>
      <c r="AA19" s="106">
        <f t="shared" si="10"/>
        <v>163.70182126217705</v>
      </c>
      <c r="AB19" s="24"/>
      <c r="AC19" s="24"/>
      <c r="AD19" s="24"/>
      <c r="AE19" s="25"/>
      <c r="AF19" s="25"/>
      <c r="AG19" s="25"/>
      <c r="AH19" s="25"/>
      <c r="AI19" s="25"/>
      <c r="AJ19" s="24"/>
      <c r="AK19" s="24"/>
      <c r="AL19" s="24"/>
    </row>
    <row r="20" spans="1:38" s="110" customFormat="1" ht="24" customHeight="1">
      <c r="A20" s="109">
        <v>6</v>
      </c>
      <c r="B20" s="85" t="s">
        <v>59</v>
      </c>
      <c r="C20" s="86">
        <v>13000</v>
      </c>
      <c r="D20" s="86">
        <v>13305</v>
      </c>
      <c r="E20" s="87">
        <v>20024</v>
      </c>
      <c r="F20" s="75">
        <f t="shared" si="1"/>
        <v>154.03076923076924</v>
      </c>
      <c r="G20" s="73">
        <f t="shared" si="2"/>
        <v>150.49981210071402</v>
      </c>
      <c r="H20" s="86">
        <v>21000</v>
      </c>
      <c r="I20" s="86">
        <v>21030</v>
      </c>
      <c r="J20" s="87">
        <v>24347</v>
      </c>
      <c r="K20" s="73">
        <f t="shared" si="3"/>
        <v>115.93809523809524</v>
      </c>
      <c r="L20" s="73">
        <f t="shared" si="4"/>
        <v>115.77270565858298</v>
      </c>
      <c r="M20" s="86">
        <v>26000</v>
      </c>
      <c r="N20" s="86">
        <v>26000</v>
      </c>
      <c r="O20" s="87">
        <v>32083</v>
      </c>
      <c r="P20" s="73">
        <f t="shared" si="5"/>
        <v>123.39615384615385</v>
      </c>
      <c r="Q20" s="73">
        <f t="shared" si="6"/>
        <v>123.39615384615385</v>
      </c>
      <c r="R20" s="86">
        <v>36500</v>
      </c>
      <c r="S20" s="86">
        <v>36500</v>
      </c>
      <c r="T20" s="87">
        <v>33231</v>
      </c>
      <c r="U20" s="76">
        <f t="shared" si="7"/>
        <v>91.04383561643836</v>
      </c>
      <c r="V20" s="76">
        <f t="shared" si="8"/>
        <v>91.04383561643836</v>
      </c>
      <c r="W20" s="77">
        <f t="shared" si="11"/>
        <v>96500</v>
      </c>
      <c r="X20" s="77">
        <f t="shared" si="0"/>
        <v>96835</v>
      </c>
      <c r="Y20" s="77">
        <f t="shared" si="0"/>
        <v>109685</v>
      </c>
      <c r="Z20" s="78">
        <f t="shared" si="13"/>
        <v>113.66321243523316</v>
      </c>
      <c r="AA20" s="79">
        <f t="shared" si="10"/>
        <v>113.2699953529199</v>
      </c>
      <c r="AB20" s="24"/>
      <c r="AC20" s="24"/>
      <c r="AD20" s="24"/>
      <c r="AE20" s="25"/>
      <c r="AF20" s="25"/>
      <c r="AG20" s="25"/>
      <c r="AH20" s="25"/>
      <c r="AI20" s="25"/>
      <c r="AJ20" s="24"/>
      <c r="AK20" s="24"/>
      <c r="AL20" s="24"/>
    </row>
    <row r="21" spans="1:38" s="110" customFormat="1" ht="24" customHeight="1">
      <c r="A21" s="109">
        <v>7</v>
      </c>
      <c r="B21" s="85" t="s">
        <v>60</v>
      </c>
      <c r="C21" s="86">
        <v>330</v>
      </c>
      <c r="D21" s="86">
        <v>80</v>
      </c>
      <c r="E21" s="87">
        <v>366</v>
      </c>
      <c r="F21" s="75">
        <f t="shared" si="1"/>
        <v>110.9090909090909</v>
      </c>
      <c r="G21" s="73">
        <f t="shared" si="2"/>
        <v>457.5</v>
      </c>
      <c r="H21" s="86">
        <v>350</v>
      </c>
      <c r="I21" s="86">
        <v>300</v>
      </c>
      <c r="J21" s="87">
        <v>300</v>
      </c>
      <c r="K21" s="73">
        <f t="shared" si="3"/>
        <v>85.71428571428571</v>
      </c>
      <c r="L21" s="73">
        <f t="shared" si="4"/>
        <v>100</v>
      </c>
      <c r="M21" s="86">
        <v>400</v>
      </c>
      <c r="N21" s="86">
        <v>400</v>
      </c>
      <c r="O21" s="87">
        <v>795</v>
      </c>
      <c r="P21" s="73">
        <f t="shared" si="5"/>
        <v>198.75</v>
      </c>
      <c r="Q21" s="73">
        <f t="shared" si="6"/>
        <v>198.75</v>
      </c>
      <c r="R21" s="86">
        <v>500</v>
      </c>
      <c r="S21" s="86">
        <v>500</v>
      </c>
      <c r="T21" s="87">
        <v>3</v>
      </c>
      <c r="U21" s="76">
        <f t="shared" si="7"/>
        <v>0.6</v>
      </c>
      <c r="V21" s="76">
        <f t="shared" si="8"/>
        <v>0.6</v>
      </c>
      <c r="W21" s="77">
        <f t="shared" si="11"/>
        <v>1580</v>
      </c>
      <c r="X21" s="77">
        <f t="shared" si="0"/>
        <v>1280</v>
      </c>
      <c r="Y21" s="77">
        <f t="shared" si="0"/>
        <v>1464</v>
      </c>
      <c r="Z21" s="78">
        <f t="shared" si="13"/>
        <v>92.65822784810128</v>
      </c>
      <c r="AA21" s="79">
        <f t="shared" si="10"/>
        <v>114.375</v>
      </c>
      <c r="AB21" s="24"/>
      <c r="AC21" s="24"/>
      <c r="AD21" s="24"/>
      <c r="AE21" s="25"/>
      <c r="AF21" s="25"/>
      <c r="AG21" s="25"/>
      <c r="AH21" s="25"/>
      <c r="AI21" s="25"/>
      <c r="AJ21" s="24"/>
      <c r="AK21" s="24"/>
      <c r="AL21" s="24"/>
    </row>
    <row r="22" spans="1:38" s="110" customFormat="1" ht="21" customHeight="1">
      <c r="A22" s="109">
        <v>8</v>
      </c>
      <c r="B22" s="85" t="s">
        <v>61</v>
      </c>
      <c r="C22" s="86">
        <v>5000</v>
      </c>
      <c r="D22" s="86">
        <v>5845</v>
      </c>
      <c r="E22" s="87">
        <v>7044</v>
      </c>
      <c r="F22" s="75">
        <f t="shared" si="1"/>
        <v>140.88</v>
      </c>
      <c r="G22" s="73">
        <f t="shared" si="2"/>
        <v>120.51325919589392</v>
      </c>
      <c r="H22" s="86">
        <v>7000</v>
      </c>
      <c r="I22" s="86">
        <v>7080</v>
      </c>
      <c r="J22" s="87">
        <v>7046</v>
      </c>
      <c r="K22" s="73">
        <f t="shared" si="3"/>
        <v>100.65714285714287</v>
      </c>
      <c r="L22" s="73">
        <f t="shared" si="4"/>
        <v>99.51977401129943</v>
      </c>
      <c r="M22" s="86">
        <v>8000</v>
      </c>
      <c r="N22" s="86">
        <v>8000</v>
      </c>
      <c r="O22" s="87">
        <v>7519</v>
      </c>
      <c r="P22" s="73">
        <f t="shared" si="5"/>
        <v>93.9875</v>
      </c>
      <c r="Q22" s="73">
        <f t="shared" si="6"/>
        <v>93.9875</v>
      </c>
      <c r="R22" s="86">
        <v>0</v>
      </c>
      <c r="S22" s="86"/>
      <c r="T22" s="87">
        <v>946</v>
      </c>
      <c r="U22" s="76"/>
      <c r="V22" s="76"/>
      <c r="W22" s="77">
        <f t="shared" si="11"/>
        <v>20000</v>
      </c>
      <c r="X22" s="77">
        <f t="shared" si="0"/>
        <v>20925</v>
      </c>
      <c r="Y22" s="77">
        <f t="shared" si="0"/>
        <v>22555</v>
      </c>
      <c r="Z22" s="78">
        <f t="shared" si="13"/>
        <v>112.775</v>
      </c>
      <c r="AA22" s="79">
        <f t="shared" si="10"/>
        <v>107.78972520908006</v>
      </c>
      <c r="AB22" s="24"/>
      <c r="AC22" s="24"/>
      <c r="AD22" s="24"/>
      <c r="AE22" s="25"/>
      <c r="AF22" s="25"/>
      <c r="AG22" s="25"/>
      <c r="AH22" s="25"/>
      <c r="AI22" s="25"/>
      <c r="AJ22" s="24"/>
      <c r="AK22" s="24"/>
      <c r="AL22" s="24"/>
    </row>
    <row r="23" spans="1:38" s="110" customFormat="1" ht="21" customHeight="1">
      <c r="A23" s="109">
        <v>9</v>
      </c>
      <c r="B23" s="85" t="s">
        <v>62</v>
      </c>
      <c r="C23" s="86"/>
      <c r="D23" s="86"/>
      <c r="E23" s="87">
        <v>739</v>
      </c>
      <c r="F23" s="75"/>
      <c r="G23" s="73"/>
      <c r="H23" s="86"/>
      <c r="I23" s="86"/>
      <c r="J23" s="87">
        <v>36</v>
      </c>
      <c r="K23" s="73"/>
      <c r="L23" s="73"/>
      <c r="M23" s="86"/>
      <c r="N23" s="86"/>
      <c r="O23" s="87"/>
      <c r="P23" s="73"/>
      <c r="Q23" s="73"/>
      <c r="R23" s="86"/>
      <c r="S23" s="86"/>
      <c r="T23" s="87"/>
      <c r="U23" s="76"/>
      <c r="V23" s="76"/>
      <c r="W23" s="77">
        <f t="shared" si="11"/>
        <v>0</v>
      </c>
      <c r="X23" s="77">
        <f t="shared" si="11"/>
        <v>0</v>
      </c>
      <c r="Y23" s="77">
        <f t="shared" si="11"/>
        <v>775</v>
      </c>
      <c r="Z23" s="105"/>
      <c r="AA23" s="79"/>
      <c r="AB23" s="24"/>
      <c r="AC23" s="24"/>
      <c r="AD23" s="24"/>
      <c r="AE23" s="25"/>
      <c r="AF23" s="25"/>
      <c r="AG23" s="25"/>
      <c r="AH23" s="25"/>
      <c r="AI23" s="25"/>
      <c r="AJ23" s="24"/>
      <c r="AK23" s="24"/>
      <c r="AL23" s="24"/>
    </row>
    <row r="24" spans="1:38" s="110" customFormat="1" ht="21" customHeight="1">
      <c r="A24" s="109">
        <v>10</v>
      </c>
      <c r="B24" s="85" t="s">
        <v>63</v>
      </c>
      <c r="C24" s="86">
        <v>16000</v>
      </c>
      <c r="D24" s="86">
        <v>16000</v>
      </c>
      <c r="E24" s="87">
        <v>15921</v>
      </c>
      <c r="F24" s="75">
        <f t="shared" si="1"/>
        <v>99.50625</v>
      </c>
      <c r="G24" s="73">
        <f t="shared" si="2"/>
        <v>99.50625</v>
      </c>
      <c r="H24" s="86">
        <v>15000</v>
      </c>
      <c r="I24" s="86">
        <v>14500</v>
      </c>
      <c r="J24" s="87">
        <v>21057</v>
      </c>
      <c r="K24" s="73">
        <f t="shared" si="3"/>
        <v>140.38</v>
      </c>
      <c r="L24" s="73">
        <f t="shared" si="4"/>
        <v>145.2206896551724</v>
      </c>
      <c r="M24" s="86">
        <v>17000</v>
      </c>
      <c r="N24" s="86">
        <v>17000</v>
      </c>
      <c r="O24" s="87">
        <v>29894</v>
      </c>
      <c r="P24" s="73">
        <f t="shared" si="5"/>
        <v>175.8470588235294</v>
      </c>
      <c r="Q24" s="73">
        <f t="shared" si="6"/>
        <v>175.8470588235294</v>
      </c>
      <c r="R24" s="86">
        <v>17000</v>
      </c>
      <c r="S24" s="86">
        <v>17000</v>
      </c>
      <c r="T24" s="87">
        <v>28263</v>
      </c>
      <c r="U24" s="76">
        <f t="shared" si="7"/>
        <v>166.25294117647059</v>
      </c>
      <c r="V24" s="76">
        <f t="shared" si="8"/>
        <v>166.25294117647059</v>
      </c>
      <c r="W24" s="77">
        <f t="shared" si="11"/>
        <v>65000</v>
      </c>
      <c r="X24" s="77">
        <f t="shared" si="11"/>
        <v>64500</v>
      </c>
      <c r="Y24" s="77">
        <f t="shared" si="11"/>
        <v>95135</v>
      </c>
      <c r="Z24" s="78">
        <f t="shared" si="13"/>
        <v>146.36153846153846</v>
      </c>
      <c r="AA24" s="79">
        <f t="shared" si="10"/>
        <v>147.49612403100775</v>
      </c>
      <c r="AB24" s="24"/>
      <c r="AC24" s="24"/>
      <c r="AD24" s="24"/>
      <c r="AE24" s="25"/>
      <c r="AF24" s="25"/>
      <c r="AG24" s="25"/>
      <c r="AH24" s="25"/>
      <c r="AI24" s="25"/>
      <c r="AJ24" s="24"/>
      <c r="AK24" s="24"/>
      <c r="AL24" s="24"/>
    </row>
    <row r="25" spans="1:38" s="110" customFormat="1" ht="21" customHeight="1">
      <c r="A25" s="109">
        <v>11</v>
      </c>
      <c r="B25" s="85" t="s">
        <v>64</v>
      </c>
      <c r="C25" s="86">
        <v>5500</v>
      </c>
      <c r="D25" s="86">
        <v>5900</v>
      </c>
      <c r="E25" s="87">
        <v>6602</v>
      </c>
      <c r="F25" s="75">
        <f t="shared" si="1"/>
        <v>120.03636363636363</v>
      </c>
      <c r="G25" s="73">
        <f t="shared" si="2"/>
        <v>111.89830508474576</v>
      </c>
      <c r="H25" s="86">
        <v>7000</v>
      </c>
      <c r="I25" s="86">
        <v>7000</v>
      </c>
      <c r="J25" s="87">
        <v>10556</v>
      </c>
      <c r="K25" s="73">
        <f t="shared" si="3"/>
        <v>150.8</v>
      </c>
      <c r="L25" s="73">
        <f t="shared" si="4"/>
        <v>150.8</v>
      </c>
      <c r="M25" s="86">
        <v>12000</v>
      </c>
      <c r="N25" s="86">
        <v>12000</v>
      </c>
      <c r="O25" s="87">
        <v>17159</v>
      </c>
      <c r="P25" s="73">
        <f t="shared" si="5"/>
        <v>142.99166666666667</v>
      </c>
      <c r="Q25" s="73">
        <f t="shared" si="6"/>
        <v>142.99166666666667</v>
      </c>
      <c r="R25" s="86">
        <v>17000</v>
      </c>
      <c r="S25" s="86">
        <v>17000</v>
      </c>
      <c r="T25" s="87">
        <v>18125</v>
      </c>
      <c r="U25" s="76">
        <f t="shared" si="7"/>
        <v>106.61764705882352</v>
      </c>
      <c r="V25" s="76">
        <f t="shared" si="8"/>
        <v>106.61764705882352</v>
      </c>
      <c r="W25" s="77">
        <f t="shared" si="11"/>
        <v>41500</v>
      </c>
      <c r="X25" s="77">
        <f t="shared" si="11"/>
        <v>41900</v>
      </c>
      <c r="Y25" s="77">
        <f t="shared" si="11"/>
        <v>52442</v>
      </c>
      <c r="Z25" s="78">
        <f t="shared" si="13"/>
        <v>126.36626506024096</v>
      </c>
      <c r="AA25" s="79">
        <f t="shared" si="10"/>
        <v>125.15990453460621</v>
      </c>
      <c r="AB25" s="24"/>
      <c r="AC25" s="24"/>
      <c r="AD25" s="24"/>
      <c r="AE25" s="25"/>
      <c r="AF25" s="25"/>
      <c r="AG25" s="25"/>
      <c r="AH25" s="25"/>
      <c r="AI25" s="25"/>
      <c r="AJ25" s="24"/>
      <c r="AK25" s="24"/>
      <c r="AL25" s="24"/>
    </row>
    <row r="26" spans="1:38" s="110" customFormat="1" ht="21" customHeight="1">
      <c r="A26" s="109">
        <v>12</v>
      </c>
      <c r="B26" s="85" t="s">
        <v>65</v>
      </c>
      <c r="C26" s="86">
        <v>7500</v>
      </c>
      <c r="D26" s="86">
        <v>7440</v>
      </c>
      <c r="E26" s="87">
        <v>6061</v>
      </c>
      <c r="F26" s="75">
        <f t="shared" si="1"/>
        <v>80.81333333333333</v>
      </c>
      <c r="G26" s="73">
        <f t="shared" si="2"/>
        <v>81.46505376344086</v>
      </c>
      <c r="H26" s="86">
        <v>7000</v>
      </c>
      <c r="I26" s="86">
        <v>8280</v>
      </c>
      <c r="J26" s="87">
        <v>8331</v>
      </c>
      <c r="K26" s="73">
        <f t="shared" si="3"/>
        <v>119.01428571428572</v>
      </c>
      <c r="L26" s="73">
        <f t="shared" si="4"/>
        <v>100.61594202898551</v>
      </c>
      <c r="M26" s="86">
        <v>9000</v>
      </c>
      <c r="N26" s="86">
        <v>9000</v>
      </c>
      <c r="O26" s="87">
        <v>8442</v>
      </c>
      <c r="P26" s="73">
        <f t="shared" si="5"/>
        <v>93.8</v>
      </c>
      <c r="Q26" s="73">
        <f t="shared" si="6"/>
        <v>93.8</v>
      </c>
      <c r="R26" s="86">
        <v>10500</v>
      </c>
      <c r="S26" s="86">
        <v>10500</v>
      </c>
      <c r="T26" s="87">
        <v>9197</v>
      </c>
      <c r="U26" s="76">
        <f t="shared" si="7"/>
        <v>87.59047619047618</v>
      </c>
      <c r="V26" s="76">
        <f t="shared" si="8"/>
        <v>87.59047619047618</v>
      </c>
      <c r="W26" s="77">
        <f t="shared" si="11"/>
        <v>34000</v>
      </c>
      <c r="X26" s="77">
        <f t="shared" si="11"/>
        <v>35220</v>
      </c>
      <c r="Y26" s="77">
        <f t="shared" si="11"/>
        <v>32031</v>
      </c>
      <c r="Z26" s="78">
        <f t="shared" si="13"/>
        <v>94.20882352941177</v>
      </c>
      <c r="AA26" s="79">
        <f t="shared" si="10"/>
        <v>90.94548551959114</v>
      </c>
      <c r="AB26" s="24"/>
      <c r="AC26" s="24"/>
      <c r="AD26" s="24"/>
      <c r="AE26" s="25"/>
      <c r="AF26" s="25"/>
      <c r="AG26" s="25"/>
      <c r="AH26" s="25"/>
      <c r="AI26" s="25"/>
      <c r="AJ26" s="24"/>
      <c r="AK26" s="24"/>
      <c r="AL26" s="24"/>
    </row>
    <row r="27" spans="1:38" s="110" customFormat="1" ht="21" customHeight="1">
      <c r="A27" s="109">
        <v>13</v>
      </c>
      <c r="B27" s="85" t="s">
        <v>66</v>
      </c>
      <c r="C27" s="86">
        <v>170</v>
      </c>
      <c r="D27" s="86"/>
      <c r="E27" s="87">
        <v>194</v>
      </c>
      <c r="F27" s="75">
        <f t="shared" si="1"/>
        <v>114.11764705882352</v>
      </c>
      <c r="G27" s="73"/>
      <c r="H27" s="86"/>
      <c r="I27" s="86">
        <v>200</v>
      </c>
      <c r="J27" s="87">
        <v>225</v>
      </c>
      <c r="K27" s="73"/>
      <c r="L27" s="73">
        <f t="shared" si="4"/>
        <v>112.5</v>
      </c>
      <c r="M27" s="86">
        <v>200</v>
      </c>
      <c r="N27" s="86">
        <v>200</v>
      </c>
      <c r="O27" s="87">
        <v>250</v>
      </c>
      <c r="P27" s="73">
        <f t="shared" si="5"/>
        <v>125</v>
      </c>
      <c r="Q27" s="73">
        <f t="shared" si="6"/>
        <v>125</v>
      </c>
      <c r="R27" s="86">
        <v>200</v>
      </c>
      <c r="S27" s="86">
        <v>476</v>
      </c>
      <c r="T27" s="87">
        <v>415</v>
      </c>
      <c r="U27" s="76">
        <f t="shared" si="7"/>
        <v>207.50000000000003</v>
      </c>
      <c r="V27" s="76">
        <f t="shared" si="8"/>
        <v>87.18487394957984</v>
      </c>
      <c r="W27" s="77">
        <f t="shared" si="11"/>
        <v>570</v>
      </c>
      <c r="X27" s="77">
        <f t="shared" si="11"/>
        <v>876</v>
      </c>
      <c r="Y27" s="77">
        <f t="shared" si="11"/>
        <v>1084</v>
      </c>
      <c r="Z27" s="78">
        <f t="shared" si="13"/>
        <v>190.17543859649123</v>
      </c>
      <c r="AA27" s="79">
        <f t="shared" si="10"/>
        <v>123.74429223744292</v>
      </c>
      <c r="AB27" s="24"/>
      <c r="AC27" s="24"/>
      <c r="AD27" s="24"/>
      <c r="AE27" s="25"/>
      <c r="AF27" s="25"/>
      <c r="AG27" s="25"/>
      <c r="AH27" s="25"/>
      <c r="AI27" s="25"/>
      <c r="AJ27" s="24"/>
      <c r="AK27" s="24"/>
      <c r="AL27" s="24"/>
    </row>
    <row r="28" spans="1:38" s="110" customFormat="1" ht="21" customHeight="1">
      <c r="A28" s="109">
        <v>14</v>
      </c>
      <c r="B28" s="85" t="s">
        <v>67</v>
      </c>
      <c r="C28" s="86">
        <v>3000</v>
      </c>
      <c r="D28" s="86">
        <v>3000</v>
      </c>
      <c r="E28" s="87">
        <v>5096</v>
      </c>
      <c r="F28" s="75">
        <f t="shared" si="1"/>
        <v>169.86666666666667</v>
      </c>
      <c r="G28" s="73">
        <f t="shared" si="2"/>
        <v>169.86666666666667</v>
      </c>
      <c r="H28" s="86">
        <v>4000</v>
      </c>
      <c r="I28" s="86">
        <v>4168</v>
      </c>
      <c r="J28" s="87">
        <v>4139</v>
      </c>
      <c r="K28" s="73">
        <f t="shared" si="3"/>
        <v>103.47500000000001</v>
      </c>
      <c r="L28" s="73">
        <f t="shared" si="4"/>
        <v>99.3042226487524</v>
      </c>
      <c r="M28" s="86">
        <v>5200</v>
      </c>
      <c r="N28" s="86">
        <v>5000</v>
      </c>
      <c r="O28" s="87">
        <v>5397</v>
      </c>
      <c r="P28" s="73">
        <f t="shared" si="5"/>
        <v>103.78846153846153</v>
      </c>
      <c r="Q28" s="73">
        <f t="shared" si="6"/>
        <v>107.94</v>
      </c>
      <c r="R28" s="86">
        <v>7000</v>
      </c>
      <c r="S28" s="86">
        <v>7000</v>
      </c>
      <c r="T28" s="87">
        <v>7442</v>
      </c>
      <c r="U28" s="76">
        <f t="shared" si="7"/>
        <v>106.31428571428572</v>
      </c>
      <c r="V28" s="76">
        <f t="shared" si="8"/>
        <v>106.31428571428572</v>
      </c>
      <c r="W28" s="77">
        <f t="shared" si="11"/>
        <v>19200</v>
      </c>
      <c r="X28" s="77">
        <f t="shared" si="11"/>
        <v>19168</v>
      </c>
      <c r="Y28" s="77">
        <f t="shared" si="11"/>
        <v>22074</v>
      </c>
      <c r="Z28" s="78">
        <f t="shared" si="13"/>
        <v>114.96875</v>
      </c>
      <c r="AA28" s="79">
        <f t="shared" si="10"/>
        <v>115.16068447412353</v>
      </c>
      <c r="AB28" s="24"/>
      <c r="AC28" s="24"/>
      <c r="AD28" s="24"/>
      <c r="AE28" s="25"/>
      <c r="AF28" s="25"/>
      <c r="AG28" s="25"/>
      <c r="AH28" s="25"/>
      <c r="AI28" s="25"/>
      <c r="AJ28" s="24"/>
      <c r="AK28" s="24"/>
      <c r="AL28" s="24"/>
    </row>
    <row r="29" spans="1:38" s="110" customFormat="1" ht="21" customHeight="1">
      <c r="A29" s="109">
        <v>15</v>
      </c>
      <c r="B29" s="85" t="s">
        <v>68</v>
      </c>
      <c r="C29" s="86">
        <v>12000</v>
      </c>
      <c r="D29" s="86">
        <v>12000</v>
      </c>
      <c r="E29" s="87">
        <v>23513</v>
      </c>
      <c r="F29" s="75">
        <f t="shared" si="1"/>
        <v>195.94166666666666</v>
      </c>
      <c r="G29" s="73">
        <f t="shared" si="2"/>
        <v>195.94166666666666</v>
      </c>
      <c r="H29" s="86">
        <v>26000</v>
      </c>
      <c r="I29" s="86">
        <v>26000</v>
      </c>
      <c r="J29" s="87">
        <v>31299</v>
      </c>
      <c r="K29" s="73">
        <f t="shared" si="3"/>
        <v>120.38076923076923</v>
      </c>
      <c r="L29" s="73">
        <f t="shared" si="4"/>
        <v>120.38076923076923</v>
      </c>
      <c r="M29" s="86">
        <v>36000</v>
      </c>
      <c r="N29" s="86">
        <v>36000</v>
      </c>
      <c r="O29" s="87">
        <v>34692</v>
      </c>
      <c r="P29" s="73">
        <f t="shared" si="5"/>
        <v>96.36666666666667</v>
      </c>
      <c r="Q29" s="73">
        <f t="shared" si="6"/>
        <v>96.36666666666667</v>
      </c>
      <c r="R29" s="86">
        <v>41000</v>
      </c>
      <c r="S29" s="86">
        <v>41000</v>
      </c>
      <c r="T29" s="87">
        <v>33803</v>
      </c>
      <c r="U29" s="76">
        <f t="shared" si="7"/>
        <v>82.44634146341463</v>
      </c>
      <c r="V29" s="76">
        <f t="shared" si="8"/>
        <v>82.44634146341463</v>
      </c>
      <c r="W29" s="77">
        <f t="shared" si="11"/>
        <v>115000</v>
      </c>
      <c r="X29" s="77">
        <f t="shared" si="11"/>
        <v>115000</v>
      </c>
      <c r="Y29" s="77">
        <f t="shared" si="11"/>
        <v>123307</v>
      </c>
      <c r="Z29" s="78">
        <f t="shared" si="13"/>
        <v>107.22347826086957</v>
      </c>
      <c r="AA29" s="79">
        <f t="shared" si="10"/>
        <v>107.22347826086957</v>
      </c>
      <c r="AB29" s="24"/>
      <c r="AC29" s="24"/>
      <c r="AD29" s="24"/>
      <c r="AE29" s="25"/>
      <c r="AF29" s="25"/>
      <c r="AG29" s="25"/>
      <c r="AH29" s="25"/>
      <c r="AI29" s="25"/>
      <c r="AJ29" s="24"/>
      <c r="AK29" s="24"/>
      <c r="AL29" s="24"/>
    </row>
    <row r="30" spans="1:38" s="110" customFormat="1" ht="21" customHeight="1">
      <c r="A30" s="109">
        <v>16</v>
      </c>
      <c r="B30" s="85" t="s">
        <v>69</v>
      </c>
      <c r="C30" s="86"/>
      <c r="D30" s="86">
        <v>1220</v>
      </c>
      <c r="E30" s="87"/>
      <c r="F30" s="75"/>
      <c r="G30" s="73">
        <f t="shared" si="2"/>
        <v>0</v>
      </c>
      <c r="H30" s="86"/>
      <c r="I30" s="86"/>
      <c r="J30" s="87"/>
      <c r="K30" s="73"/>
      <c r="L30" s="73"/>
      <c r="M30" s="86"/>
      <c r="N30" s="86"/>
      <c r="O30" s="87"/>
      <c r="P30" s="73"/>
      <c r="Q30" s="73"/>
      <c r="R30" s="86"/>
      <c r="S30" s="86"/>
      <c r="T30" s="87">
        <v>1099</v>
      </c>
      <c r="U30" s="76"/>
      <c r="V30" s="76"/>
      <c r="W30" s="77">
        <f t="shared" si="11"/>
        <v>0</v>
      </c>
      <c r="X30" s="77">
        <f t="shared" si="11"/>
        <v>1220</v>
      </c>
      <c r="Y30" s="77">
        <f t="shared" si="11"/>
        <v>1099</v>
      </c>
      <c r="Z30" s="78"/>
      <c r="AA30" s="79">
        <f t="shared" si="10"/>
        <v>90.08196721311475</v>
      </c>
      <c r="AB30" s="24"/>
      <c r="AC30" s="24"/>
      <c r="AD30" s="24"/>
      <c r="AE30" s="25"/>
      <c r="AF30" s="25"/>
      <c r="AG30" s="25"/>
      <c r="AH30" s="25"/>
      <c r="AI30" s="25"/>
      <c r="AJ30" s="24"/>
      <c r="AK30" s="24"/>
      <c r="AL30" s="24"/>
    </row>
    <row r="31" spans="1:38" s="110" customFormat="1" ht="21" customHeight="1">
      <c r="A31" s="109">
        <v>17</v>
      </c>
      <c r="B31" s="85" t="s">
        <v>70</v>
      </c>
      <c r="C31" s="86"/>
      <c r="D31" s="86">
        <v>150</v>
      </c>
      <c r="E31" s="87"/>
      <c r="F31" s="75"/>
      <c r="G31" s="73">
        <f t="shared" si="2"/>
        <v>0</v>
      </c>
      <c r="H31" s="86"/>
      <c r="I31" s="86"/>
      <c r="J31" s="87"/>
      <c r="K31" s="73"/>
      <c r="L31" s="73"/>
      <c r="M31" s="86"/>
      <c r="N31" s="86"/>
      <c r="O31" s="87"/>
      <c r="P31" s="73"/>
      <c r="Q31" s="73"/>
      <c r="R31" s="86"/>
      <c r="S31" s="86"/>
      <c r="T31" s="87"/>
      <c r="U31" s="76"/>
      <c r="V31" s="76"/>
      <c r="W31" s="77">
        <f t="shared" si="11"/>
        <v>0</v>
      </c>
      <c r="X31" s="77">
        <f t="shared" si="11"/>
        <v>150</v>
      </c>
      <c r="Y31" s="77">
        <f t="shared" si="11"/>
        <v>0</v>
      </c>
      <c r="Z31" s="78"/>
      <c r="AA31" s="79">
        <f t="shared" si="10"/>
        <v>0</v>
      </c>
      <c r="AB31" s="24"/>
      <c r="AC31" s="24"/>
      <c r="AD31" s="24"/>
      <c r="AE31" s="25"/>
      <c r="AF31" s="25"/>
      <c r="AG31" s="25"/>
      <c r="AH31" s="25"/>
      <c r="AI31" s="25"/>
      <c r="AJ31" s="24"/>
      <c r="AK31" s="24"/>
      <c r="AL31" s="24"/>
    </row>
    <row r="32" spans="1:38" s="110" customFormat="1" ht="21" customHeight="1">
      <c r="A32" s="109">
        <v>18</v>
      </c>
      <c r="B32" s="85" t="s">
        <v>71</v>
      </c>
      <c r="C32" s="86">
        <v>1000</v>
      </c>
      <c r="D32" s="86"/>
      <c r="E32" s="87">
        <v>2482</v>
      </c>
      <c r="F32" s="75">
        <f t="shared" si="1"/>
        <v>248.20000000000002</v>
      </c>
      <c r="G32" s="73"/>
      <c r="H32" s="86">
        <v>1200</v>
      </c>
      <c r="I32" s="86">
        <v>1300</v>
      </c>
      <c r="J32" s="87">
        <v>2976</v>
      </c>
      <c r="K32" s="73">
        <f t="shared" si="3"/>
        <v>248</v>
      </c>
      <c r="L32" s="73">
        <f t="shared" si="4"/>
        <v>228.9230769230769</v>
      </c>
      <c r="M32" s="86">
        <v>2000</v>
      </c>
      <c r="N32" s="86">
        <v>2000</v>
      </c>
      <c r="O32" s="87">
        <v>3020</v>
      </c>
      <c r="P32" s="73">
        <f t="shared" si="5"/>
        <v>151</v>
      </c>
      <c r="Q32" s="73">
        <f t="shared" si="6"/>
        <v>151</v>
      </c>
      <c r="R32" s="86">
        <v>2500</v>
      </c>
      <c r="S32" s="86">
        <v>2720</v>
      </c>
      <c r="T32" s="87">
        <v>3539</v>
      </c>
      <c r="U32" s="76">
        <f t="shared" si="7"/>
        <v>141.56</v>
      </c>
      <c r="V32" s="76">
        <f t="shared" si="8"/>
        <v>130.11029411764704</v>
      </c>
      <c r="W32" s="77">
        <f t="shared" si="11"/>
        <v>6700</v>
      </c>
      <c r="X32" s="77">
        <f t="shared" si="11"/>
        <v>6020</v>
      </c>
      <c r="Y32" s="77">
        <f t="shared" si="11"/>
        <v>12017</v>
      </c>
      <c r="Z32" s="78">
        <f>Y32/W32*100</f>
        <v>179.3582089552239</v>
      </c>
      <c r="AA32" s="79">
        <f>Y32/X32*100</f>
        <v>199.61794019933555</v>
      </c>
      <c r="AB32" s="24"/>
      <c r="AC32" s="24"/>
      <c r="AD32" s="24"/>
      <c r="AE32" s="25"/>
      <c r="AF32" s="25"/>
      <c r="AG32" s="25"/>
      <c r="AH32" s="25"/>
      <c r="AI32" s="25"/>
      <c r="AJ32" s="24"/>
      <c r="AK32" s="24"/>
      <c r="AL32" s="24"/>
    </row>
    <row r="33" spans="1:38" s="110" customFormat="1" ht="21" customHeight="1">
      <c r="A33" s="111" t="s">
        <v>28</v>
      </c>
      <c r="B33" s="112" t="s">
        <v>72</v>
      </c>
      <c r="C33" s="113">
        <v>1000</v>
      </c>
      <c r="D33" s="113">
        <v>1500</v>
      </c>
      <c r="E33" s="114">
        <v>7400</v>
      </c>
      <c r="F33" s="115">
        <f t="shared" si="1"/>
        <v>740</v>
      </c>
      <c r="G33" s="116">
        <f t="shared" si="2"/>
        <v>493.33333333333337</v>
      </c>
      <c r="H33" s="113">
        <v>1500</v>
      </c>
      <c r="I33" s="113">
        <v>1500</v>
      </c>
      <c r="J33" s="114">
        <v>7784</v>
      </c>
      <c r="K33" s="116">
        <f t="shared" si="3"/>
        <v>518.9333333333333</v>
      </c>
      <c r="L33" s="116">
        <f t="shared" si="4"/>
        <v>518.9333333333333</v>
      </c>
      <c r="M33" s="113">
        <v>2000</v>
      </c>
      <c r="N33" s="113">
        <v>2000</v>
      </c>
      <c r="O33" s="114">
        <v>5885</v>
      </c>
      <c r="P33" s="116">
        <f t="shared" si="5"/>
        <v>294.25</v>
      </c>
      <c r="Q33" s="116">
        <f t="shared" si="6"/>
        <v>294.25</v>
      </c>
      <c r="R33" s="113">
        <v>3000</v>
      </c>
      <c r="S33" s="113">
        <v>3000</v>
      </c>
      <c r="T33" s="114">
        <v>3949</v>
      </c>
      <c r="U33" s="117">
        <f t="shared" si="7"/>
        <v>131.63333333333333</v>
      </c>
      <c r="V33" s="117">
        <f t="shared" si="8"/>
        <v>131.63333333333333</v>
      </c>
      <c r="W33" s="118">
        <f t="shared" si="11"/>
        <v>7500</v>
      </c>
      <c r="X33" s="118">
        <f t="shared" si="11"/>
        <v>8000</v>
      </c>
      <c r="Y33" s="118">
        <f t="shared" si="11"/>
        <v>25018</v>
      </c>
      <c r="Z33" s="119">
        <f t="shared" si="13"/>
        <v>333.5733333333333</v>
      </c>
      <c r="AA33" s="120">
        <f t="shared" si="10"/>
        <v>312.725</v>
      </c>
      <c r="AB33" s="24"/>
      <c r="AC33" s="24"/>
      <c r="AD33" s="24"/>
      <c r="AE33" s="25"/>
      <c r="AF33" s="25"/>
      <c r="AG33" s="25"/>
      <c r="AH33" s="25"/>
      <c r="AI33" s="25"/>
      <c r="AJ33" s="24"/>
      <c r="AK33" s="24"/>
      <c r="AL33" s="24"/>
    </row>
    <row r="34" spans="2:38" s="121" customFormat="1" ht="12.75" customHeight="1">
      <c r="B34" s="122"/>
      <c r="C34" s="123"/>
      <c r="D34" s="123"/>
      <c r="E34" s="124"/>
      <c r="F34" s="125"/>
      <c r="G34" s="123"/>
      <c r="H34" s="123"/>
      <c r="I34" s="123"/>
      <c r="J34" s="124"/>
      <c r="K34" s="123"/>
      <c r="L34" s="123"/>
      <c r="M34" s="123"/>
      <c r="N34" s="123"/>
      <c r="O34" s="124"/>
      <c r="P34" s="126"/>
      <c r="Q34" s="123"/>
      <c r="R34" s="123"/>
      <c r="S34" s="123"/>
      <c r="T34" s="124"/>
      <c r="U34" s="127"/>
      <c r="V34" s="127"/>
      <c r="W34" s="24"/>
      <c r="X34" s="24"/>
      <c r="Y34" s="24"/>
      <c r="Z34" s="24"/>
      <c r="AA34" s="24"/>
      <c r="AB34" s="24"/>
      <c r="AC34" s="24"/>
      <c r="AD34" s="24"/>
      <c r="AE34" s="25"/>
      <c r="AF34" s="25"/>
      <c r="AG34" s="25"/>
      <c r="AH34" s="25"/>
      <c r="AI34" s="25"/>
      <c r="AJ34" s="24"/>
      <c r="AK34" s="24"/>
      <c r="AL34" s="24"/>
    </row>
    <row r="35" spans="2:38" s="121" customFormat="1" ht="12.75" customHeight="1">
      <c r="B35" s="122"/>
      <c r="C35" s="123"/>
      <c r="D35" s="123"/>
      <c r="E35" s="124"/>
      <c r="F35" s="125"/>
      <c r="G35" s="123"/>
      <c r="H35" s="123"/>
      <c r="I35" s="123"/>
      <c r="J35" s="124"/>
      <c r="K35" s="123"/>
      <c r="L35" s="123"/>
      <c r="M35" s="123"/>
      <c r="N35" s="123"/>
      <c r="O35" s="124"/>
      <c r="P35" s="126"/>
      <c r="Q35" s="123"/>
      <c r="R35" s="123"/>
      <c r="S35" s="123"/>
      <c r="T35" s="124"/>
      <c r="U35" s="127"/>
      <c r="V35" s="127"/>
      <c r="W35" s="24"/>
      <c r="X35" s="24"/>
      <c r="Y35" s="24"/>
      <c r="Z35" s="24"/>
      <c r="AA35" s="24"/>
      <c r="AB35" s="24"/>
      <c r="AC35" s="24"/>
      <c r="AD35" s="24"/>
      <c r="AE35" s="25"/>
      <c r="AF35" s="25"/>
      <c r="AG35" s="25"/>
      <c r="AH35" s="25"/>
      <c r="AI35" s="25"/>
      <c r="AJ35" s="24"/>
      <c r="AK35" s="24"/>
      <c r="AL35" s="24"/>
    </row>
    <row r="36" spans="2:38" s="121" customFormat="1" ht="12.75" customHeight="1">
      <c r="B36" s="122"/>
      <c r="C36" s="123"/>
      <c r="D36" s="123"/>
      <c r="E36" s="124"/>
      <c r="F36" s="125"/>
      <c r="G36" s="123"/>
      <c r="H36" s="123"/>
      <c r="I36" s="123"/>
      <c r="J36" s="124"/>
      <c r="K36" s="123"/>
      <c r="L36" s="123"/>
      <c r="M36" s="123"/>
      <c r="N36" s="123"/>
      <c r="O36" s="124"/>
      <c r="P36" s="126"/>
      <c r="Q36" s="123"/>
      <c r="R36" s="123"/>
      <c r="S36" s="123"/>
      <c r="T36" s="124"/>
      <c r="U36" s="127"/>
      <c r="V36" s="127"/>
      <c r="W36" s="24"/>
      <c r="X36" s="24"/>
      <c r="Y36" s="24"/>
      <c r="Z36" s="24"/>
      <c r="AA36" s="24"/>
      <c r="AB36" s="24"/>
      <c r="AC36" s="24"/>
      <c r="AD36" s="24"/>
      <c r="AE36" s="25"/>
      <c r="AF36" s="25"/>
      <c r="AG36" s="25"/>
      <c r="AH36" s="25"/>
      <c r="AI36" s="25"/>
      <c r="AJ36" s="24"/>
      <c r="AK36" s="24"/>
      <c r="AL36" s="24"/>
    </row>
    <row r="37" spans="2:38" s="121" customFormat="1" ht="12.75" customHeight="1">
      <c r="B37" s="122"/>
      <c r="C37" s="123"/>
      <c r="D37" s="123"/>
      <c r="E37" s="124"/>
      <c r="F37" s="125"/>
      <c r="G37" s="123"/>
      <c r="H37" s="123"/>
      <c r="I37" s="123"/>
      <c r="J37" s="124"/>
      <c r="K37" s="123"/>
      <c r="L37" s="123"/>
      <c r="M37" s="123"/>
      <c r="N37" s="123"/>
      <c r="O37" s="124"/>
      <c r="P37" s="126"/>
      <c r="Q37" s="123"/>
      <c r="R37" s="123"/>
      <c r="S37" s="123"/>
      <c r="T37" s="124"/>
      <c r="U37" s="127"/>
      <c r="V37" s="127"/>
      <c r="W37" s="24"/>
      <c r="X37" s="24"/>
      <c r="Y37" s="24"/>
      <c r="Z37" s="24"/>
      <c r="AA37" s="24"/>
      <c r="AB37" s="24"/>
      <c r="AC37" s="24"/>
      <c r="AD37" s="24"/>
      <c r="AE37" s="25"/>
      <c r="AF37" s="25"/>
      <c r="AG37" s="25"/>
      <c r="AH37" s="25"/>
      <c r="AI37" s="25"/>
      <c r="AJ37" s="24"/>
      <c r="AK37" s="24"/>
      <c r="AL37" s="24"/>
    </row>
    <row r="38" spans="3:38" s="121" customFormat="1" ht="12.75" customHeight="1">
      <c r="C38" s="123"/>
      <c r="D38" s="123"/>
      <c r="E38" s="124"/>
      <c r="F38" s="125"/>
      <c r="G38" s="123"/>
      <c r="H38" s="123"/>
      <c r="I38" s="123"/>
      <c r="J38" s="124"/>
      <c r="K38" s="123"/>
      <c r="L38" s="123"/>
      <c r="M38" s="123"/>
      <c r="N38" s="123"/>
      <c r="O38" s="124"/>
      <c r="P38" s="126"/>
      <c r="Q38" s="123"/>
      <c r="R38" s="123"/>
      <c r="S38" s="123"/>
      <c r="T38" s="124"/>
      <c r="U38" s="127"/>
      <c r="V38" s="127"/>
      <c r="W38" s="24"/>
      <c r="X38" s="24"/>
      <c r="Y38" s="24"/>
      <c r="Z38" s="24"/>
      <c r="AA38" s="24"/>
      <c r="AB38" s="24"/>
      <c r="AC38" s="24"/>
      <c r="AD38" s="24"/>
      <c r="AE38" s="25"/>
      <c r="AF38" s="25"/>
      <c r="AG38" s="25"/>
      <c r="AH38" s="25"/>
      <c r="AI38" s="25"/>
      <c r="AJ38" s="24"/>
      <c r="AK38" s="24"/>
      <c r="AL38" s="24"/>
    </row>
    <row r="39" spans="3:38" s="121" customFormat="1" ht="12.75" customHeight="1">
      <c r="C39" s="123"/>
      <c r="D39" s="123"/>
      <c r="E39" s="124"/>
      <c r="F39" s="125"/>
      <c r="G39" s="123"/>
      <c r="H39" s="123"/>
      <c r="I39" s="123"/>
      <c r="J39" s="124"/>
      <c r="K39" s="123"/>
      <c r="L39" s="123"/>
      <c r="M39" s="123"/>
      <c r="N39" s="123"/>
      <c r="O39" s="124"/>
      <c r="P39" s="126"/>
      <c r="Q39" s="123"/>
      <c r="R39" s="123"/>
      <c r="S39" s="123"/>
      <c r="T39" s="124"/>
      <c r="U39" s="127"/>
      <c r="V39" s="127"/>
      <c r="W39" s="24"/>
      <c r="X39" s="24"/>
      <c r="Y39" s="24"/>
      <c r="Z39" s="24"/>
      <c r="AA39" s="24"/>
      <c r="AB39" s="24"/>
      <c r="AC39" s="24"/>
      <c r="AD39" s="24"/>
      <c r="AE39" s="25"/>
      <c r="AF39" s="25"/>
      <c r="AG39" s="25"/>
      <c r="AH39" s="25"/>
      <c r="AI39" s="25"/>
      <c r="AJ39" s="24"/>
      <c r="AK39" s="24"/>
      <c r="AL39" s="24"/>
    </row>
    <row r="40" spans="3:38" s="121" customFormat="1" ht="12.75" customHeight="1">
      <c r="C40" s="123"/>
      <c r="D40" s="123"/>
      <c r="E40" s="124"/>
      <c r="F40" s="125"/>
      <c r="G40" s="123"/>
      <c r="H40" s="123"/>
      <c r="I40" s="123"/>
      <c r="J40" s="124"/>
      <c r="K40" s="123"/>
      <c r="L40" s="123"/>
      <c r="M40" s="123"/>
      <c r="N40" s="123"/>
      <c r="O40" s="124"/>
      <c r="P40" s="126"/>
      <c r="Q40" s="123"/>
      <c r="R40" s="123"/>
      <c r="S40" s="123"/>
      <c r="T40" s="124"/>
      <c r="U40" s="127"/>
      <c r="V40" s="127"/>
      <c r="W40" s="24"/>
      <c r="X40" s="24"/>
      <c r="Y40" s="24"/>
      <c r="Z40" s="24"/>
      <c r="AA40" s="24"/>
      <c r="AB40" s="24"/>
      <c r="AC40" s="24"/>
      <c r="AD40" s="24"/>
      <c r="AE40" s="25"/>
      <c r="AF40" s="25"/>
      <c r="AG40" s="25"/>
      <c r="AH40" s="25"/>
      <c r="AI40" s="25"/>
      <c r="AJ40" s="24"/>
      <c r="AK40" s="24"/>
      <c r="AL40" s="24"/>
    </row>
    <row r="41" spans="3:38" s="121" customFormat="1" ht="12.75" customHeight="1">
      <c r="C41" s="123"/>
      <c r="D41" s="123"/>
      <c r="E41" s="124"/>
      <c r="F41" s="125"/>
      <c r="G41" s="123"/>
      <c r="H41" s="123"/>
      <c r="I41" s="123"/>
      <c r="J41" s="124"/>
      <c r="K41" s="123"/>
      <c r="L41" s="123"/>
      <c r="M41" s="123"/>
      <c r="N41" s="123"/>
      <c r="O41" s="124"/>
      <c r="P41" s="126"/>
      <c r="Q41" s="123"/>
      <c r="R41" s="123"/>
      <c r="S41" s="123"/>
      <c r="T41" s="124"/>
      <c r="U41" s="127"/>
      <c r="V41" s="127"/>
      <c r="W41" s="24"/>
      <c r="X41" s="24"/>
      <c r="Y41" s="24"/>
      <c r="Z41" s="24"/>
      <c r="AA41" s="24"/>
      <c r="AB41" s="24"/>
      <c r="AC41" s="24"/>
      <c r="AD41" s="24"/>
      <c r="AE41" s="25"/>
      <c r="AF41" s="25"/>
      <c r="AG41" s="25"/>
      <c r="AH41" s="25"/>
      <c r="AI41" s="25"/>
      <c r="AJ41" s="24"/>
      <c r="AK41" s="24"/>
      <c r="AL41" s="24"/>
    </row>
    <row r="42" spans="3:38" s="121" customFormat="1" ht="12.75" customHeight="1">
      <c r="C42" s="123"/>
      <c r="D42" s="123"/>
      <c r="E42" s="124"/>
      <c r="F42" s="125"/>
      <c r="G42" s="123"/>
      <c r="H42" s="123"/>
      <c r="I42" s="123"/>
      <c r="J42" s="124"/>
      <c r="K42" s="123"/>
      <c r="L42" s="123"/>
      <c r="M42" s="123"/>
      <c r="N42" s="123"/>
      <c r="O42" s="124"/>
      <c r="P42" s="126"/>
      <c r="Q42" s="123"/>
      <c r="R42" s="123"/>
      <c r="S42" s="123"/>
      <c r="T42" s="124"/>
      <c r="U42" s="127"/>
      <c r="V42" s="127"/>
      <c r="W42" s="24"/>
      <c r="X42" s="24"/>
      <c r="Y42" s="24"/>
      <c r="Z42" s="24"/>
      <c r="AA42" s="24"/>
      <c r="AB42" s="24"/>
      <c r="AC42" s="24"/>
      <c r="AD42" s="24"/>
      <c r="AE42" s="25"/>
      <c r="AF42" s="25"/>
      <c r="AG42" s="25"/>
      <c r="AH42" s="25"/>
      <c r="AI42" s="25"/>
      <c r="AJ42" s="24"/>
      <c r="AK42" s="24"/>
      <c r="AL42" s="24"/>
    </row>
    <row r="43" spans="3:38" s="121" customFormat="1" ht="12.75" customHeight="1">
      <c r="C43" s="123"/>
      <c r="D43" s="123"/>
      <c r="E43" s="124"/>
      <c r="F43" s="125"/>
      <c r="G43" s="123"/>
      <c r="H43" s="123"/>
      <c r="I43" s="123"/>
      <c r="J43" s="124"/>
      <c r="K43" s="123"/>
      <c r="L43" s="123"/>
      <c r="M43" s="123"/>
      <c r="N43" s="123"/>
      <c r="O43" s="124"/>
      <c r="P43" s="126"/>
      <c r="Q43" s="123"/>
      <c r="R43" s="123"/>
      <c r="S43" s="123"/>
      <c r="T43" s="124"/>
      <c r="U43" s="127"/>
      <c r="V43" s="127"/>
      <c r="W43" s="24"/>
      <c r="X43" s="24"/>
      <c r="Y43" s="24"/>
      <c r="Z43" s="24"/>
      <c r="AA43" s="24"/>
      <c r="AB43" s="24"/>
      <c r="AC43" s="24"/>
      <c r="AD43" s="24"/>
      <c r="AE43" s="25"/>
      <c r="AF43" s="25"/>
      <c r="AG43" s="25"/>
      <c r="AH43" s="25"/>
      <c r="AI43" s="25"/>
      <c r="AJ43" s="24"/>
      <c r="AK43" s="24"/>
      <c r="AL43" s="24"/>
    </row>
    <row r="44" spans="3:38" s="121" customFormat="1" ht="12.75" customHeight="1">
      <c r="C44" s="123"/>
      <c r="D44" s="123"/>
      <c r="E44" s="124"/>
      <c r="F44" s="125"/>
      <c r="G44" s="123"/>
      <c r="H44" s="123"/>
      <c r="I44" s="123"/>
      <c r="J44" s="124"/>
      <c r="K44" s="123"/>
      <c r="L44" s="123"/>
      <c r="M44" s="123"/>
      <c r="N44" s="123"/>
      <c r="O44" s="124"/>
      <c r="P44" s="126"/>
      <c r="Q44" s="123"/>
      <c r="R44" s="123"/>
      <c r="S44" s="123"/>
      <c r="T44" s="124"/>
      <c r="U44" s="127"/>
      <c r="V44" s="127"/>
      <c r="W44" s="24"/>
      <c r="X44" s="24"/>
      <c r="Y44" s="24"/>
      <c r="Z44" s="24"/>
      <c r="AA44" s="24"/>
      <c r="AB44" s="24"/>
      <c r="AC44" s="24"/>
      <c r="AD44" s="24"/>
      <c r="AE44" s="25"/>
      <c r="AF44" s="25"/>
      <c r="AG44" s="25"/>
      <c r="AH44" s="25"/>
      <c r="AI44" s="25"/>
      <c r="AJ44" s="24"/>
      <c r="AK44" s="24"/>
      <c r="AL44" s="24"/>
    </row>
    <row r="45" spans="3:38" s="121" customFormat="1" ht="12.75" customHeight="1">
      <c r="C45" s="123"/>
      <c r="D45" s="123"/>
      <c r="E45" s="124"/>
      <c r="F45" s="125"/>
      <c r="G45" s="123"/>
      <c r="H45" s="123"/>
      <c r="I45" s="123"/>
      <c r="J45" s="124"/>
      <c r="K45" s="123"/>
      <c r="L45" s="123"/>
      <c r="M45" s="123"/>
      <c r="N45" s="123"/>
      <c r="O45" s="124"/>
      <c r="P45" s="126"/>
      <c r="Q45" s="123"/>
      <c r="R45" s="123"/>
      <c r="S45" s="123"/>
      <c r="T45" s="124"/>
      <c r="U45" s="127"/>
      <c r="V45" s="127"/>
      <c r="W45" s="24"/>
      <c r="X45" s="24"/>
      <c r="Y45" s="24"/>
      <c r="Z45" s="24"/>
      <c r="AA45" s="24"/>
      <c r="AB45" s="24"/>
      <c r="AC45" s="24"/>
      <c r="AD45" s="24"/>
      <c r="AE45" s="25"/>
      <c r="AF45" s="25"/>
      <c r="AG45" s="25"/>
      <c r="AH45" s="25"/>
      <c r="AI45" s="25"/>
      <c r="AJ45" s="24"/>
      <c r="AK45" s="24"/>
      <c r="AL45" s="24"/>
    </row>
    <row r="46" spans="3:38" s="121" customFormat="1" ht="12.75" customHeight="1">
      <c r="C46" s="123"/>
      <c r="D46" s="123"/>
      <c r="E46" s="124"/>
      <c r="F46" s="125"/>
      <c r="G46" s="123"/>
      <c r="H46" s="123"/>
      <c r="I46" s="123"/>
      <c r="J46" s="124"/>
      <c r="K46" s="123"/>
      <c r="L46" s="123"/>
      <c r="M46" s="123"/>
      <c r="N46" s="123"/>
      <c r="O46" s="124"/>
      <c r="P46" s="126"/>
      <c r="Q46" s="123"/>
      <c r="R46" s="123"/>
      <c r="S46" s="123"/>
      <c r="T46" s="124"/>
      <c r="U46" s="127"/>
      <c r="V46" s="127"/>
      <c r="W46" s="24"/>
      <c r="X46" s="24"/>
      <c r="Y46" s="24"/>
      <c r="Z46" s="24"/>
      <c r="AA46" s="24"/>
      <c r="AB46" s="24"/>
      <c r="AC46" s="24"/>
      <c r="AD46" s="24"/>
      <c r="AE46" s="25"/>
      <c r="AF46" s="25"/>
      <c r="AG46" s="25"/>
      <c r="AH46" s="25"/>
      <c r="AI46" s="25"/>
      <c r="AJ46" s="24"/>
      <c r="AK46" s="24"/>
      <c r="AL46" s="24"/>
    </row>
    <row r="47" spans="3:38" s="121" customFormat="1" ht="12.75" customHeight="1">
      <c r="C47" s="123"/>
      <c r="D47" s="123"/>
      <c r="E47" s="124"/>
      <c r="F47" s="125"/>
      <c r="G47" s="123"/>
      <c r="H47" s="123"/>
      <c r="I47" s="123"/>
      <c r="J47" s="124"/>
      <c r="K47" s="123"/>
      <c r="L47" s="123"/>
      <c r="M47" s="123"/>
      <c r="N47" s="123"/>
      <c r="O47" s="124"/>
      <c r="P47" s="126"/>
      <c r="Q47" s="123"/>
      <c r="R47" s="123"/>
      <c r="S47" s="123"/>
      <c r="T47" s="124"/>
      <c r="U47" s="127"/>
      <c r="V47" s="127"/>
      <c r="W47" s="24"/>
      <c r="X47" s="24"/>
      <c r="Y47" s="24"/>
      <c r="Z47" s="24"/>
      <c r="AA47" s="24"/>
      <c r="AB47" s="24"/>
      <c r="AC47" s="24"/>
      <c r="AD47" s="24"/>
      <c r="AE47" s="25"/>
      <c r="AF47" s="25"/>
      <c r="AG47" s="25"/>
      <c r="AH47" s="25"/>
      <c r="AI47" s="25"/>
      <c r="AJ47" s="24"/>
      <c r="AK47" s="24"/>
      <c r="AL47" s="24"/>
    </row>
    <row r="48" spans="3:38" s="121" customFormat="1" ht="12.75" customHeight="1">
      <c r="C48" s="123"/>
      <c r="D48" s="123"/>
      <c r="E48" s="124"/>
      <c r="F48" s="125"/>
      <c r="G48" s="123"/>
      <c r="H48" s="123"/>
      <c r="I48" s="123"/>
      <c r="J48" s="124"/>
      <c r="K48" s="123"/>
      <c r="L48" s="123"/>
      <c r="M48" s="123"/>
      <c r="N48" s="123"/>
      <c r="O48" s="124"/>
      <c r="P48" s="126"/>
      <c r="Q48" s="123"/>
      <c r="R48" s="123"/>
      <c r="S48" s="123"/>
      <c r="T48" s="124"/>
      <c r="U48" s="127"/>
      <c r="V48" s="127"/>
      <c r="W48" s="24"/>
      <c r="X48" s="24"/>
      <c r="Y48" s="24"/>
      <c r="Z48" s="24"/>
      <c r="AA48" s="24"/>
      <c r="AB48" s="24"/>
      <c r="AC48" s="24"/>
      <c r="AD48" s="24"/>
      <c r="AE48" s="25"/>
      <c r="AF48" s="25"/>
      <c r="AG48" s="25"/>
      <c r="AH48" s="25"/>
      <c r="AI48" s="25"/>
      <c r="AJ48" s="24"/>
      <c r="AK48" s="24"/>
      <c r="AL48" s="24"/>
    </row>
    <row r="49" spans="3:38" s="121" customFormat="1" ht="12.75" customHeight="1">
      <c r="C49" s="123"/>
      <c r="D49" s="123"/>
      <c r="E49" s="124"/>
      <c r="F49" s="125"/>
      <c r="G49" s="123"/>
      <c r="H49" s="123"/>
      <c r="I49" s="123"/>
      <c r="J49" s="124"/>
      <c r="K49" s="123"/>
      <c r="L49" s="123"/>
      <c r="M49" s="123"/>
      <c r="N49" s="123"/>
      <c r="O49" s="124"/>
      <c r="P49" s="126"/>
      <c r="Q49" s="123"/>
      <c r="R49" s="123"/>
      <c r="S49" s="123"/>
      <c r="T49" s="124"/>
      <c r="U49" s="127"/>
      <c r="V49" s="127"/>
      <c r="W49" s="24"/>
      <c r="X49" s="24"/>
      <c r="Y49" s="24"/>
      <c r="Z49" s="24"/>
      <c r="AA49" s="24"/>
      <c r="AB49" s="24"/>
      <c r="AC49" s="24"/>
      <c r="AD49" s="24"/>
      <c r="AE49" s="25"/>
      <c r="AF49" s="25"/>
      <c r="AG49" s="25"/>
      <c r="AH49" s="25"/>
      <c r="AI49" s="25"/>
      <c r="AJ49" s="24"/>
      <c r="AK49" s="24"/>
      <c r="AL49" s="24"/>
    </row>
    <row r="50" spans="3:38" s="121" customFormat="1" ht="12.75" customHeight="1">
      <c r="C50" s="123"/>
      <c r="D50" s="123"/>
      <c r="E50" s="124"/>
      <c r="F50" s="125"/>
      <c r="G50" s="123"/>
      <c r="H50" s="123"/>
      <c r="I50" s="123"/>
      <c r="J50" s="124"/>
      <c r="K50" s="123"/>
      <c r="L50" s="123"/>
      <c r="M50" s="123"/>
      <c r="N50" s="123"/>
      <c r="O50" s="124"/>
      <c r="P50" s="126"/>
      <c r="Q50" s="123"/>
      <c r="R50" s="123"/>
      <c r="S50" s="123"/>
      <c r="T50" s="124"/>
      <c r="U50" s="127"/>
      <c r="V50" s="127"/>
      <c r="W50" s="24"/>
      <c r="X50" s="24"/>
      <c r="Y50" s="24"/>
      <c r="Z50" s="24"/>
      <c r="AA50" s="24"/>
      <c r="AB50" s="24"/>
      <c r="AC50" s="24"/>
      <c r="AD50" s="24"/>
      <c r="AE50" s="25"/>
      <c r="AF50" s="25"/>
      <c r="AG50" s="25"/>
      <c r="AH50" s="25"/>
      <c r="AI50" s="25"/>
      <c r="AJ50" s="24"/>
      <c r="AK50" s="24"/>
      <c r="AL50" s="24"/>
    </row>
    <row r="51" spans="3:38" s="121" customFormat="1" ht="12.75" customHeight="1">
      <c r="C51" s="123"/>
      <c r="D51" s="123"/>
      <c r="E51" s="124"/>
      <c r="F51" s="125"/>
      <c r="G51" s="123"/>
      <c r="H51" s="123"/>
      <c r="I51" s="123"/>
      <c r="J51" s="124"/>
      <c r="K51" s="123"/>
      <c r="L51" s="123"/>
      <c r="M51" s="123"/>
      <c r="N51" s="123"/>
      <c r="O51" s="124"/>
      <c r="P51" s="126"/>
      <c r="Q51" s="123"/>
      <c r="R51" s="123"/>
      <c r="S51" s="123"/>
      <c r="T51" s="124"/>
      <c r="U51" s="127"/>
      <c r="V51" s="127"/>
      <c r="W51" s="24"/>
      <c r="X51" s="24"/>
      <c r="Y51" s="24"/>
      <c r="Z51" s="24"/>
      <c r="AA51" s="24"/>
      <c r="AB51" s="24"/>
      <c r="AC51" s="24"/>
      <c r="AD51" s="24"/>
      <c r="AE51" s="25"/>
      <c r="AF51" s="25"/>
      <c r="AG51" s="25"/>
      <c r="AH51" s="25"/>
      <c r="AI51" s="25"/>
      <c r="AJ51" s="24"/>
      <c r="AK51" s="24"/>
      <c r="AL51" s="24"/>
    </row>
    <row r="52" spans="3:38" s="121" customFormat="1" ht="12.75" customHeight="1">
      <c r="C52" s="123"/>
      <c r="D52" s="123"/>
      <c r="E52" s="124"/>
      <c r="F52" s="125"/>
      <c r="G52" s="123"/>
      <c r="H52" s="123"/>
      <c r="I52" s="123"/>
      <c r="J52" s="124"/>
      <c r="K52" s="123"/>
      <c r="L52" s="123"/>
      <c r="M52" s="123"/>
      <c r="N52" s="123"/>
      <c r="O52" s="124"/>
      <c r="P52" s="126"/>
      <c r="Q52" s="123"/>
      <c r="R52" s="123"/>
      <c r="S52" s="123"/>
      <c r="T52" s="124"/>
      <c r="U52" s="127"/>
      <c r="V52" s="127"/>
      <c r="W52" s="24"/>
      <c r="X52" s="24"/>
      <c r="Y52" s="24"/>
      <c r="Z52" s="24"/>
      <c r="AA52" s="24"/>
      <c r="AB52" s="24"/>
      <c r="AC52" s="24"/>
      <c r="AD52" s="24"/>
      <c r="AE52" s="25"/>
      <c r="AF52" s="25"/>
      <c r="AG52" s="25"/>
      <c r="AH52" s="25"/>
      <c r="AI52" s="25"/>
      <c r="AJ52" s="24"/>
      <c r="AK52" s="24"/>
      <c r="AL52" s="24"/>
    </row>
    <row r="53" spans="3:38" s="121" customFormat="1" ht="12.75" customHeight="1">
      <c r="C53" s="123"/>
      <c r="D53" s="123"/>
      <c r="E53" s="124"/>
      <c r="F53" s="125"/>
      <c r="G53" s="123"/>
      <c r="H53" s="123"/>
      <c r="I53" s="123"/>
      <c r="J53" s="124"/>
      <c r="K53" s="123"/>
      <c r="L53" s="123"/>
      <c r="M53" s="123"/>
      <c r="N53" s="123"/>
      <c r="O53" s="124"/>
      <c r="P53" s="126"/>
      <c r="Q53" s="123"/>
      <c r="R53" s="123"/>
      <c r="S53" s="123"/>
      <c r="T53" s="124"/>
      <c r="U53" s="127"/>
      <c r="V53" s="127"/>
      <c r="W53" s="24"/>
      <c r="X53" s="24"/>
      <c r="Y53" s="24"/>
      <c r="Z53" s="24"/>
      <c r="AA53" s="24"/>
      <c r="AB53" s="24"/>
      <c r="AC53" s="24"/>
      <c r="AD53" s="24"/>
      <c r="AE53" s="25"/>
      <c r="AF53" s="25"/>
      <c r="AG53" s="25"/>
      <c r="AH53" s="25"/>
      <c r="AI53" s="25"/>
      <c r="AJ53" s="24"/>
      <c r="AK53" s="24"/>
      <c r="AL53" s="24"/>
    </row>
    <row r="54" spans="3:20" ht="12.75">
      <c r="C54" s="123"/>
      <c r="D54" s="123"/>
      <c r="E54" s="124"/>
      <c r="F54" s="125"/>
      <c r="G54" s="123"/>
      <c r="H54" s="123"/>
      <c r="I54" s="123"/>
      <c r="J54" s="124"/>
      <c r="K54" s="123"/>
      <c r="L54" s="123"/>
      <c r="M54" s="123"/>
      <c r="N54" s="123"/>
      <c r="O54" s="124"/>
      <c r="P54" s="126"/>
      <c r="Q54" s="123"/>
      <c r="R54" s="123"/>
      <c r="S54" s="123"/>
      <c r="T54" s="124"/>
    </row>
    <row r="55" spans="3:20" ht="12.75">
      <c r="C55" s="123"/>
      <c r="D55" s="123"/>
      <c r="E55" s="124"/>
      <c r="F55" s="125"/>
      <c r="G55" s="123"/>
      <c r="H55" s="123"/>
      <c r="I55" s="123"/>
      <c r="J55" s="124"/>
      <c r="K55" s="123"/>
      <c r="L55" s="123"/>
      <c r="M55" s="123"/>
      <c r="N55" s="123"/>
      <c r="O55" s="124"/>
      <c r="P55" s="126"/>
      <c r="Q55" s="123"/>
      <c r="R55" s="123"/>
      <c r="S55" s="123"/>
      <c r="T55" s="124"/>
    </row>
    <row r="56" spans="3:20" ht="12.75">
      <c r="C56" s="123"/>
      <c r="D56" s="123"/>
      <c r="E56" s="124"/>
      <c r="F56" s="125"/>
      <c r="G56" s="123"/>
      <c r="H56" s="123"/>
      <c r="I56" s="123"/>
      <c r="J56" s="124"/>
      <c r="K56" s="123"/>
      <c r="L56" s="123"/>
      <c r="M56" s="123"/>
      <c r="N56" s="123"/>
      <c r="O56" s="124"/>
      <c r="P56" s="126"/>
      <c r="Q56" s="123"/>
      <c r="R56" s="123"/>
      <c r="S56" s="123"/>
      <c r="T56" s="124"/>
    </row>
  </sheetData>
  <mergeCells count="29">
    <mergeCell ref="X5:X6"/>
    <mergeCell ref="Y5:Y6"/>
    <mergeCell ref="Z5:AA5"/>
    <mergeCell ref="S5:S6"/>
    <mergeCell ref="T5:T6"/>
    <mergeCell ref="U5:V5"/>
    <mergeCell ref="W5:W6"/>
    <mergeCell ref="N5:N6"/>
    <mergeCell ref="O5:O6"/>
    <mergeCell ref="P5:Q5"/>
    <mergeCell ref="R5:R6"/>
    <mergeCell ref="I5:I6"/>
    <mergeCell ref="J5:J6"/>
    <mergeCell ref="K5:L5"/>
    <mergeCell ref="M5:M6"/>
    <mergeCell ref="D5:D6"/>
    <mergeCell ref="E5:E6"/>
    <mergeCell ref="F5:G5"/>
    <mergeCell ref="H5:H6"/>
    <mergeCell ref="A1:AA1"/>
    <mergeCell ref="A2:AA2"/>
    <mergeCell ref="T3:V3"/>
    <mergeCell ref="A4:A6"/>
    <mergeCell ref="C4:G4"/>
    <mergeCell ref="H4:L4"/>
    <mergeCell ref="M4:Q4"/>
    <mergeCell ref="R4:V4"/>
    <mergeCell ref="W4:AA4"/>
    <mergeCell ref="C5:C6"/>
  </mergeCells>
  <printOptions/>
  <pageMargins left="0.75" right="0.33" top="0.48" bottom="0.4" header="0.5" footer="0.3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2013-11-29T09:39:43Z</cp:lastPrinted>
  <dcterms:created xsi:type="dcterms:W3CDTF">2013-11-29T09:38:26Z</dcterms:created>
  <dcterms:modified xsi:type="dcterms:W3CDTF">2013-11-29T09:41:27Z</dcterms:modified>
  <cp:category/>
  <cp:version/>
  <cp:contentType/>
  <cp:contentStatus/>
</cp:coreProperties>
</file>